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565" activeTab="0"/>
  </bookViews>
  <sheets>
    <sheet name="Balance Sheet-1" sheetId="1" r:id="rId1"/>
    <sheet name="Income Statement-2" sheetId="2" r:id="rId2"/>
    <sheet name="Equity QTD-3" sheetId="3" r:id="rId3"/>
    <sheet name="Earned Incurred QTD-4" sheetId="4" r:id="rId4"/>
    <sheet name="Premiums QTD-5" sheetId="5" r:id="rId5"/>
    <sheet name="Losses Incurred QTD-6" sheetId="6" r:id="rId6"/>
    <sheet name="Loss Expenses QTD-7" sheetId="7" r:id="rId7"/>
  </sheets>
  <externalReferences>
    <externalReference r:id="rId10"/>
  </externalReferences>
  <definedNames>
    <definedName name="_xlnm.Print_Area" localSheetId="0">'Balance Sheet-1'!$A$1:$E$48</definedName>
    <definedName name="_xlnm.Print_Area" localSheetId="3">'Earned Incurred QTD-4'!$A$1:$D$56</definedName>
    <definedName name="_xlnm.Print_Area" localSheetId="2">'Equity QTD-3'!$A$1:$F$57</definedName>
    <definedName name="_xlnm.Print_Area" localSheetId="1">'Income Statement-2'!$A$1:$D$41</definedName>
  </definedNames>
  <calcPr fullCalcOnLoad="1"/>
</workbook>
</file>

<file path=xl/sharedStrings.xml><?xml version="1.0" encoding="utf-8"?>
<sst xmlns="http://schemas.openxmlformats.org/spreadsheetml/2006/main" count="283" uniqueCount="197">
  <si>
    <t>NEW JERSEY INSURANCE UNDERWRITING ASSOCIATION</t>
  </si>
  <si>
    <t>BALANCE SHEET</t>
  </si>
  <si>
    <t>AT MARCH 31, 2021</t>
  </si>
  <si>
    <t>LEDGER ASSETS</t>
  </si>
  <si>
    <t>NON- ADMITTED ASSETS</t>
  </si>
  <si>
    <t>NET ADMITTED ASSETS</t>
  </si>
  <si>
    <t>ASSETS</t>
  </si>
  <si>
    <t xml:space="preserve">     BONDS</t>
  </si>
  <si>
    <t xml:space="preserve">     STOCKS</t>
  </si>
  <si>
    <t xml:space="preserve">     CASH &amp; SHORT-TERM INVESTMENTS</t>
  </si>
  <si>
    <t xml:space="preserve">     PREPAID EXPENSES</t>
  </si>
  <si>
    <t xml:space="preserve">     ACCRUED INTEREST</t>
  </si>
  <si>
    <t xml:space="preserve">     FURNITURE &amp; EQUIPMENT</t>
  </si>
  <si>
    <t xml:space="preserve">     EDP - EQUIPMENT &amp; SOFTWARE</t>
  </si>
  <si>
    <t xml:space="preserve">     LEASEHOLD IMPROVEMENTS</t>
  </si>
  <si>
    <t xml:space="preserve">     PREMIUMS RECEIVABLE</t>
  </si>
  <si>
    <t xml:space="preserve">          TOTAL ASSETS</t>
  </si>
  <si>
    <t>LIABILITIES</t>
  </si>
  <si>
    <t xml:space="preserve">      POST RETIREMENT BENEFITS (other than pensions)</t>
  </si>
  <si>
    <t xml:space="preserve">      DEFINED BENEFIT PENSION PLAN</t>
  </si>
  <si>
    <t xml:space="preserve">      AMOUNTS HELD FOR OTHERS</t>
  </si>
  <si>
    <t xml:space="preserve">      ADVANCE PREMIUMS</t>
  </si>
  <si>
    <t xml:space="preserve">      RETURN PREMIUMS</t>
  </si>
  <si>
    <t xml:space="preserve">      OTHER PAYABLES</t>
  </si>
  <si>
    <t xml:space="preserve">      CLAIM CHECKS PAYABLE</t>
  </si>
  <si>
    <t xml:space="preserve">          TOTAL LIABILITIES</t>
  </si>
  <si>
    <t>RESERVES</t>
  </si>
  <si>
    <t xml:space="preserve">     UNEARNED PREMIUMS</t>
  </si>
  <si>
    <t xml:space="preserve">     LOSS - CASE BASIS</t>
  </si>
  <si>
    <t xml:space="preserve">     LOSS - I.B.N.R</t>
  </si>
  <si>
    <t xml:space="preserve">     LOSS EXPENSE- ALLOCATED</t>
  </si>
  <si>
    <t xml:space="preserve">     LOSS EXPENSE- UNALLOCATED</t>
  </si>
  <si>
    <t xml:space="preserve">     ASSOCIATION EXPENSES </t>
  </si>
  <si>
    <t xml:space="preserve">     TAXES &amp; FEES </t>
  </si>
  <si>
    <t xml:space="preserve">                            TOTAL RESERVES</t>
  </si>
  <si>
    <t xml:space="preserve"> </t>
  </si>
  <si>
    <t>TOTAL LIABILITIES &amp; RESERVES</t>
  </si>
  <si>
    <t>EQUITY ACCOUNT</t>
  </si>
  <si>
    <t xml:space="preserve">     NET EQUITY AT MARCH 31, 2021</t>
  </si>
  <si>
    <t>TOTAL LIABILITIES PLUS EQUITY ACCOUNT</t>
  </si>
  <si>
    <t xml:space="preserve"> INCOME STATEMENT</t>
  </si>
  <si>
    <t>MARCH 31, 2021</t>
  </si>
  <si>
    <t>QUARTER-TO-DATE</t>
  </si>
  <si>
    <t>UNDERWRITING INCOME</t>
  </si>
  <si>
    <t xml:space="preserve">     PREMIUMS EARNED</t>
  </si>
  <si>
    <t>DEDUCTIONS</t>
  </si>
  <si>
    <t xml:space="preserve">     LOSSES INCURRED</t>
  </si>
  <si>
    <t xml:space="preserve">     LOSS EXPENSES INCURRED</t>
  </si>
  <si>
    <t xml:space="preserve">     COMMISSIONS INCURRED</t>
  </si>
  <si>
    <t xml:space="preserve">     OTHER UNDERWRITING EXPENSES</t>
  </si>
  <si>
    <t xml:space="preserve">     TAXES &amp; FEES INCURRED</t>
  </si>
  <si>
    <t xml:space="preserve">         TOTAL DEDUCTIONS</t>
  </si>
  <si>
    <t xml:space="preserve"> UNDERWRITING LOSS</t>
  </si>
  <si>
    <t>INVESTMENT INCOME</t>
  </si>
  <si>
    <t xml:space="preserve">     NET INVESTMENT INCOME EARNED</t>
  </si>
  <si>
    <t xml:space="preserve">     NET REALIZED CAPITAL GAIN</t>
  </si>
  <si>
    <t xml:space="preserve">         NET INVESTMENT GAIN</t>
  </si>
  <si>
    <t>OTHER INCOME</t>
  </si>
  <si>
    <t xml:space="preserve">       INSTALLMENT SERVICE FEE</t>
  </si>
  <si>
    <t xml:space="preserve">         TOTAL OTHER INCOME</t>
  </si>
  <si>
    <t xml:space="preserve"> NET LOSS</t>
  </si>
  <si>
    <t xml:space="preserve">     NET EQUITY - PRIOR</t>
  </si>
  <si>
    <t xml:space="preserve">     NET LOSS FOR PERIOD</t>
  </si>
  <si>
    <t xml:space="preserve">     CHANGE IN NONADMITTED ASSETS</t>
  </si>
  <si>
    <t xml:space="preserve">     CHANGE IN NET UNREALIZED CAPITAL LOSS</t>
  </si>
  <si>
    <t>CHANGE IN EQUITY</t>
  </si>
  <si>
    <t>NET EQUITY AT MARCH 31, 2021</t>
  </si>
  <si>
    <t xml:space="preserve"> EQUITY ACCOUNT</t>
  </si>
  <si>
    <t>QTD PERIOD ENDED MARCH 31, 2021</t>
  </si>
  <si>
    <t>POLICY YEAR 2021</t>
  </si>
  <si>
    <t>POLICY YEAR 2020</t>
  </si>
  <si>
    <t>POLICY YEAR 2019</t>
  </si>
  <si>
    <t>POLICY YEAR 2018</t>
  </si>
  <si>
    <t>TOTAL</t>
  </si>
  <si>
    <t>INCOME RECEIVED</t>
  </si>
  <si>
    <t xml:space="preserve">      PREMIUMS WRITTEN</t>
  </si>
  <si>
    <t xml:space="preserve">       OTHER INCOME (includes installment service fees)</t>
  </si>
  <si>
    <t xml:space="preserve">      INVESTMENT INCOME RECEIVED</t>
  </si>
  <si>
    <t xml:space="preserve">      NET REALIZED CAPITAL GAIN</t>
  </si>
  <si>
    <t xml:space="preserve">          TOTAL</t>
  </si>
  <si>
    <t>EXPENSES PAID</t>
  </si>
  <si>
    <t xml:space="preserve">     LOSSES PAID</t>
  </si>
  <si>
    <t xml:space="preserve">     ALLOCATED LOSS EXPENSE </t>
  </si>
  <si>
    <t xml:space="preserve">     UNALLOCATED LOSS EXPENSE</t>
  </si>
  <si>
    <t xml:space="preserve">     INSPECTION AND RATING ISO</t>
  </si>
  <si>
    <t xml:space="preserve">     SURVEYS &amp; UNDERWRITING RPTS</t>
  </si>
  <si>
    <t xml:space="preserve">     BOARDS &amp; BUREAUS</t>
  </si>
  <si>
    <t xml:space="preserve">     COMMISSIONS</t>
  </si>
  <si>
    <t xml:space="preserve">     ASSOCIATION EXPENSES</t>
  </si>
  <si>
    <t>INCREASE (DECREASE)</t>
  </si>
  <si>
    <t>DEDUCT</t>
  </si>
  <si>
    <t xml:space="preserve">     PRIOR ACCRUED INTEREST</t>
  </si>
  <si>
    <t xml:space="preserve">     CURRENT NONADMITTED ASSETS</t>
  </si>
  <si>
    <t>ADD</t>
  </si>
  <si>
    <t xml:space="preserve">     CURRENT ACCRUED INTEREST</t>
  </si>
  <si>
    <t xml:space="preserve">     PRIOR NONADMITTED ASSETS</t>
  </si>
  <si>
    <t>EQUITY IN ASSETS OF ASSOCIATION</t>
  </si>
  <si>
    <t>CURRENT RESERVES</t>
  </si>
  <si>
    <t xml:space="preserve">     UNPAID LOSSES</t>
  </si>
  <si>
    <t xml:space="preserve">     UNPAID LOSS EXPENSES</t>
  </si>
  <si>
    <t xml:space="preserve">     UNPAID ASSOCIATION EXPENSES</t>
  </si>
  <si>
    <t xml:space="preserve">     UNPAID TAXES &amp; FEES</t>
  </si>
  <si>
    <t>PRIOR RESERVES</t>
  </si>
  <si>
    <t xml:space="preserve">     UNPAID LOSSES EXPENSES</t>
  </si>
  <si>
    <t>NET CHANGE IN EQUITY</t>
  </si>
  <si>
    <t>UNDERWRITING STATEMENT</t>
  </si>
  <si>
    <t>EARNED/INCURRED BASIS</t>
  </si>
  <si>
    <t>QTD PERIOD ENDING MARCH 31, 2021</t>
  </si>
  <si>
    <t/>
  </si>
  <si>
    <t>03-31-21</t>
  </si>
  <si>
    <t>Premiums Written</t>
  </si>
  <si>
    <t>Current Unearned Reserve</t>
  </si>
  <si>
    <t>Prior Unearned Reserve</t>
  </si>
  <si>
    <t>Change in Unearned Premium Reserve</t>
  </si>
  <si>
    <t>Net Premium Earned</t>
  </si>
  <si>
    <t>Losses Paid</t>
  </si>
  <si>
    <t>Less Salvage &amp; Subrogation</t>
  </si>
  <si>
    <t>Net Losses Paid</t>
  </si>
  <si>
    <t>Current Loss Reserve</t>
  </si>
  <si>
    <t>Prior Loss Reserve</t>
  </si>
  <si>
    <t>Change in Loss Reserve</t>
  </si>
  <si>
    <t>Net Losses Incurred</t>
  </si>
  <si>
    <t>Allocated Loss Exp. Paid</t>
  </si>
  <si>
    <t>Unallocated Loss Exp. Paid</t>
  </si>
  <si>
    <t>Total Loss Exp. Paid</t>
  </si>
  <si>
    <t>Current Loss Exp. Reserve</t>
  </si>
  <si>
    <t>Prior Loss Exp. Reserve</t>
  </si>
  <si>
    <t>Change in Loss Exp. Reserve</t>
  </si>
  <si>
    <t>Net Loss Exp. Incurred</t>
  </si>
  <si>
    <t>Total Loss &amp; Loss Exp. Incurred</t>
  </si>
  <si>
    <t>Taxes &amp; Fees Paid</t>
  </si>
  <si>
    <t>Current Reserve</t>
  </si>
  <si>
    <t>Prior Reserve</t>
  </si>
  <si>
    <t>Change in Reserve for Taxes &amp; Fees</t>
  </si>
  <si>
    <t>Net Taxes &amp; Fees Incurred</t>
  </si>
  <si>
    <t>Commissions Expense Paid</t>
  </si>
  <si>
    <t>Board Bureaus &amp; Inspections Paid</t>
  </si>
  <si>
    <t>Other Operating Exp. Paid</t>
  </si>
  <si>
    <t>Total Underwriting Exp. Paid</t>
  </si>
  <si>
    <t>Change in Other Underwriting Exp. Reserve</t>
  </si>
  <si>
    <t>Other Underwriting Exp. Incurred</t>
  </si>
  <si>
    <t>Total Other Underwriting Exp. Incurred</t>
  </si>
  <si>
    <t>Total Loss &amp; Underwriting Exp. Incurred</t>
  </si>
  <si>
    <t>Underwriting Loss</t>
  </si>
  <si>
    <t>Net Investment Income Received</t>
  </si>
  <si>
    <t>Current Accrued Interest</t>
  </si>
  <si>
    <t>Prior Accrued Interest</t>
  </si>
  <si>
    <t>Change in Accrued Interest</t>
  </si>
  <si>
    <t>Net Investment Income Earned</t>
  </si>
  <si>
    <t>Net Realized Capital Gain</t>
  </si>
  <si>
    <t>Net Investment Gain</t>
  </si>
  <si>
    <t>Othe Income (includes installment service fees)</t>
  </si>
  <si>
    <t>Net Loss</t>
  </si>
  <si>
    <t>STATISTICAL REPORT ON PREMIUMS</t>
  </si>
  <si>
    <t>*SEE NOTE BELOW</t>
  </si>
  <si>
    <t>WRITTEN PREMIUMS</t>
  </si>
  <si>
    <t xml:space="preserve">     FIRE</t>
  </si>
  <si>
    <t xml:space="preserve">     ALLIED </t>
  </si>
  <si>
    <t xml:space="preserve">     CRIME</t>
  </si>
  <si>
    <t xml:space="preserve">            TOTAL</t>
  </si>
  <si>
    <t>CURRENT UNEARNED PREMIUM RESERVE              @ 03-31-21</t>
  </si>
  <si>
    <t xml:space="preserve">    ALLIED </t>
  </si>
  <si>
    <t xml:space="preserve">    CRIME</t>
  </si>
  <si>
    <t>PRIOR UNEARNED PREMIUM RESERVE                     @ 12-31-20</t>
  </si>
  <si>
    <t>EARNED PREMIUM</t>
  </si>
  <si>
    <t>*Note: The Terrorism Risk Insurance Program Reauthorization Act of 2007 requires residual market insurance entities that share profits and losses with private sector insurers, to report its share of direct earned premium and losses for commercial property insurance coverage to each private sector insurance participant.  In July 2003, the Treasury broadened the definition of "commercial risk" to include 1-4 family tenant-occupied dwellings.  The schedule shown below summarizes both commercial and 1-4 family-tenant occupied dwelling direct earned premium for the last five quarters:</t>
  </si>
  <si>
    <t>1-4 Family Tenant-Occupied</t>
  </si>
  <si>
    <t>Commercial</t>
  </si>
  <si>
    <t>Total TRIA</t>
  </si>
  <si>
    <r>
      <t xml:space="preserve">       1Q20      </t>
    </r>
    <r>
      <rPr>
        <sz val="9"/>
        <rFont val="Century Schoolbook"/>
        <family val="1"/>
      </rPr>
      <t>$61,243</t>
    </r>
  </si>
  <si>
    <r>
      <t xml:space="preserve">       1Q21      </t>
    </r>
    <r>
      <rPr>
        <sz val="9"/>
        <rFont val="Century Schoolbook"/>
        <family val="1"/>
      </rPr>
      <t>$56,723</t>
    </r>
  </si>
  <si>
    <r>
      <t xml:space="preserve">       2Q20      </t>
    </r>
    <r>
      <rPr>
        <sz val="9"/>
        <rFont val="Century Schoolbook"/>
        <family val="1"/>
      </rPr>
      <t>$57,482</t>
    </r>
  </si>
  <si>
    <r>
      <t xml:space="preserve">       3Q20      </t>
    </r>
    <r>
      <rPr>
        <sz val="9"/>
        <rFont val="Century Schoolbook"/>
        <family val="1"/>
      </rPr>
      <t>$58,834</t>
    </r>
  </si>
  <si>
    <r>
      <t xml:space="preserve">       4Q20      </t>
    </r>
    <r>
      <rPr>
        <sz val="9"/>
        <rFont val="Century Schoolbook"/>
        <family val="1"/>
      </rPr>
      <t>$58,274</t>
    </r>
  </si>
  <si>
    <t>There were no terrorism losses reported. Please use your latest NJ member participation listing to calculate your share of commercial premium. The result of this calculation should be treated as assumed earned premium for the purpose of calculating an Insurer deductible under the Act.</t>
  </si>
  <si>
    <t xml:space="preserve"> STATISTICAL REPORT ON LOSSES</t>
  </si>
  <si>
    <t xml:space="preserve">PAID LOSSES </t>
  </si>
  <si>
    <t>Net of Salvage &amp; Subrogation Received</t>
  </si>
  <si>
    <t xml:space="preserve">      FIRE</t>
  </si>
  <si>
    <t>CURRENT CASE BASIS RESERVES (03-31-21)</t>
  </si>
  <si>
    <t xml:space="preserve">       FIRE</t>
  </si>
  <si>
    <t xml:space="preserve">       ALLIED </t>
  </si>
  <si>
    <t xml:space="preserve">       CRIME</t>
  </si>
  <si>
    <t>CURRENT I.B.N.R. RESERVES (03-31-21)</t>
  </si>
  <si>
    <t>PRIOR LOSS RESERVES (12-31-20)</t>
  </si>
  <si>
    <t>(Including I.B.N.R. Reserves)</t>
  </si>
  <si>
    <t>INCURRED LOSSES</t>
  </si>
  <si>
    <t>STATISTICAL REPORT ON LOSS EXPENSES</t>
  </si>
  <si>
    <t>(INCLUDES ALLOCATED AND UNALLOCATED LOSS EXPENSES)</t>
  </si>
  <si>
    <t>LOSS EXPENSES PAID                                      (ALAE AND ULAE)</t>
  </si>
  <si>
    <t>FIRE</t>
  </si>
  <si>
    <t xml:space="preserve">ALLIED </t>
  </si>
  <si>
    <t>CRIME</t>
  </si>
  <si>
    <t>CURRENT LOSS EXPENSE RESERVES               @ 03-31-21</t>
  </si>
  <si>
    <t>PRIOR LOSS  EXPENSE RESERVES                     @ 12-31-20</t>
  </si>
  <si>
    <t>ALLIED</t>
  </si>
  <si>
    <t>ALAE &amp; ULAE LOSS EXPENSES  INCURRED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</si>
</sst>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 ;[Red]\ \(0%\)"/>
    <numFmt numFmtId="166" formatCode="&quot;$&quot;#,##0;[Red]&quot;$&quot;#,##0"/>
    <numFmt numFmtId="167" formatCode="&quot;$&quot;#,##0.000_);\(&quot;$&quot;#,##0.000\)"/>
  </numFmts>
  <fonts count="66">
    <font>
      <sz val="11"/>
      <color theme="1"/>
      <name val="Calibri"/>
      <family val="2"/>
    </font>
    <font>
      <sz val="11"/>
      <color indexed="8"/>
      <name val="Calibri"/>
      <family val="2"/>
    </font>
    <font>
      <sz val="10"/>
      <name val="Arial"/>
      <family val="2"/>
    </font>
    <font>
      <b/>
      <sz val="18"/>
      <name val="Century Schoolbook"/>
      <family val="1"/>
    </font>
    <font>
      <b/>
      <sz val="15"/>
      <name val="Century Schoolbook"/>
      <family val="1"/>
    </font>
    <font>
      <b/>
      <sz val="14"/>
      <name val="Century Schoolbook"/>
      <family val="1"/>
    </font>
    <font>
      <b/>
      <sz val="12"/>
      <name val="Century Schoolbook"/>
      <family val="1"/>
    </font>
    <font>
      <b/>
      <sz val="13"/>
      <name val="Century Schoolbook"/>
      <family val="1"/>
    </font>
    <font>
      <sz val="11"/>
      <name val="Century Schoolbook"/>
      <family val="1"/>
    </font>
    <font>
      <b/>
      <sz val="11"/>
      <color indexed="8"/>
      <name val="Century Schoolbook"/>
      <family val="1"/>
    </font>
    <font>
      <b/>
      <u val="single"/>
      <sz val="11"/>
      <name val="Century Schoolbook"/>
      <family val="1"/>
    </font>
    <font>
      <b/>
      <sz val="11"/>
      <name val="Century Schoolbook"/>
      <family val="1"/>
    </font>
    <font>
      <sz val="10"/>
      <name val="Century Schoolbook"/>
      <family val="1"/>
    </font>
    <font>
      <sz val="9"/>
      <name val="Century Schoolbook"/>
      <family val="1"/>
    </font>
    <font>
      <b/>
      <sz val="20"/>
      <name val="Century Schoolbook"/>
      <family val="1"/>
    </font>
    <font>
      <sz val="16"/>
      <name val="Century Schoolbook"/>
      <family val="1"/>
    </font>
    <font>
      <sz val="12"/>
      <name val="Century Schoolbook"/>
      <family val="1"/>
    </font>
    <font>
      <sz val="13"/>
      <name val="Century Schoolbook"/>
      <family val="1"/>
    </font>
    <font>
      <i/>
      <sz val="11"/>
      <name val="Century Schoolbook"/>
      <family val="1"/>
    </font>
    <font>
      <sz val="18"/>
      <name val="Century Schoolbook"/>
      <family val="1"/>
    </font>
    <font>
      <u val="single"/>
      <sz val="11"/>
      <name val="Century Schoolbook"/>
      <family val="1"/>
    </font>
    <font>
      <i/>
      <sz val="9"/>
      <name val="Century Schoolbook"/>
      <family val="1"/>
    </font>
    <font>
      <sz val="20"/>
      <name val="Century Schoolbook"/>
      <family val="1"/>
    </font>
    <font>
      <sz val="15"/>
      <name val="Century Schoolbook"/>
      <family val="1"/>
    </font>
    <font>
      <b/>
      <sz val="11"/>
      <color indexed="9"/>
      <name val="Century Schoolbook"/>
      <family val="1"/>
    </font>
    <font>
      <sz val="11"/>
      <color indexed="9"/>
      <name val="Century Schoolbook"/>
      <family val="1"/>
    </font>
    <font>
      <b/>
      <u val="single"/>
      <sz val="9"/>
      <name val="Century Schoolbook"/>
      <family val="1"/>
    </font>
    <font>
      <b/>
      <sz val="9"/>
      <name val="Century Schoolbook"/>
      <family val="1"/>
    </font>
    <font>
      <sz val="22"/>
      <name val="Century Schoolbook"/>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3"/>
      <color indexed="9"/>
      <name val="Century Schoolbook"/>
      <family val="1"/>
    </font>
    <font>
      <b/>
      <sz val="54"/>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3"/>
      <color theme="0"/>
      <name val="Century Schoolbook"/>
      <family val="1"/>
    </font>
    <font>
      <b/>
      <sz val="54"/>
      <color rgb="FFE0322D"/>
      <name val="Calibri"/>
      <family val="2"/>
    </font>
    <font>
      <sz val="11"/>
      <color theme="0"/>
      <name val="Century Schoolbook"/>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14995999634265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style="thin"/>
      <bottom style="thin"/>
    </border>
    <border>
      <left/>
      <right/>
      <top/>
      <bottom style="thin"/>
    </border>
    <border>
      <left/>
      <right/>
      <top style="thin"/>
      <bottom style="thin"/>
    </border>
    <border>
      <left/>
      <right/>
      <top style="thin"/>
      <bottom style="double"/>
    </border>
    <border>
      <left/>
      <right style="thin"/>
      <top style="thin"/>
      <bottom/>
    </border>
    <border>
      <left/>
      <right style="thin"/>
      <top/>
      <bottom/>
    </border>
    <border>
      <left/>
      <right style="thin"/>
      <top/>
      <bottom style="thin"/>
    </border>
    <border>
      <left/>
      <right style="thin"/>
      <top/>
      <bottom style="medium"/>
    </border>
    <border>
      <left/>
      <right style="thin"/>
      <top style="medium"/>
      <bottom/>
    </border>
    <border>
      <left/>
      <right style="thin"/>
      <top style="thin"/>
      <bottom style="double"/>
    </border>
    <border>
      <left style="thin"/>
      <right/>
      <top/>
      <bottom/>
    </border>
    <border>
      <left style="thin"/>
      <right/>
      <top style="thin"/>
      <bottom/>
    </border>
    <border>
      <left/>
      <right/>
      <top style="thin"/>
      <bottom/>
    </border>
    <border>
      <left style="thin"/>
      <right/>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2" fillId="0" borderId="0" applyFont="0" applyFill="0" applyBorder="0" applyAlignment="0" applyProtection="0"/>
    <xf numFmtId="44" fontId="2" fillId="0" borderId="0" applyFon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96">
    <xf numFmtId="0" fontId="0" fillId="0" borderId="0" xfId="0" applyFont="1" applyAlignment="1">
      <alignment/>
    </xf>
    <xf numFmtId="0" fontId="4" fillId="0" borderId="0" xfId="59" applyFont="1">
      <alignment/>
      <protection/>
    </xf>
    <xf numFmtId="0" fontId="63" fillId="0" borderId="0" xfId="59" applyFont="1">
      <alignment/>
      <protection/>
    </xf>
    <xf numFmtId="0" fontId="7" fillId="0" borderId="0" xfId="59" applyFont="1">
      <alignment/>
      <protection/>
    </xf>
    <xf numFmtId="0" fontId="64" fillId="0" borderId="0" xfId="59" applyFont="1" applyAlignment="1">
      <alignment horizontal="center"/>
      <protection/>
    </xf>
    <xf numFmtId="7" fontId="7" fillId="0" borderId="0" xfId="59" applyNumberFormat="1" applyFont="1" applyAlignment="1" quotePrefix="1">
      <alignment horizontal="center"/>
      <protection/>
    </xf>
    <xf numFmtId="7" fontId="8" fillId="0" borderId="0" xfId="59" applyNumberFormat="1" applyFont="1">
      <alignment/>
      <protection/>
    </xf>
    <xf numFmtId="5" fontId="9" fillId="33" borderId="0" xfId="44" applyNumberFormat="1" applyFont="1" applyFill="1" applyBorder="1" applyAlignment="1">
      <alignment horizontal="center" wrapText="1"/>
    </xf>
    <xf numFmtId="0" fontId="65" fillId="0" borderId="0" xfId="59" applyFont="1">
      <alignment/>
      <protection/>
    </xf>
    <xf numFmtId="0" fontId="8" fillId="0" borderId="0" xfId="59" applyFont="1">
      <alignment/>
      <protection/>
    </xf>
    <xf numFmtId="7" fontId="10" fillId="0" borderId="0" xfId="59" applyNumberFormat="1" applyFont="1" applyAlignment="1">
      <alignment horizontal="left" wrapText="1"/>
      <protection/>
    </xf>
    <xf numFmtId="5" fontId="8" fillId="0" borderId="10" xfId="44" applyNumberFormat="1" applyFont="1" applyFill="1" applyBorder="1" applyAlignment="1">
      <alignment horizontal="right"/>
    </xf>
    <xf numFmtId="7" fontId="8" fillId="0" borderId="0" xfId="48" applyNumberFormat="1" applyFont="1" applyFill="1" applyBorder="1" applyAlignment="1">
      <alignment horizontal="left"/>
    </xf>
    <xf numFmtId="5" fontId="8" fillId="0" borderId="11" xfId="45" applyNumberFormat="1" applyFont="1" applyFill="1" applyBorder="1" applyAlignment="1">
      <alignment horizontal="right"/>
    </xf>
    <xf numFmtId="43" fontId="11" fillId="0" borderId="11" xfId="44" applyFont="1" applyFill="1" applyBorder="1" applyAlignment="1">
      <alignment horizontal="right"/>
    </xf>
    <xf numFmtId="164" fontId="8" fillId="0" borderId="11" xfId="45" applyNumberFormat="1" applyFont="1" applyFill="1" applyBorder="1" applyAlignment="1">
      <alignment horizontal="right"/>
    </xf>
    <xf numFmtId="43" fontId="11" fillId="0" borderId="11" xfId="45" applyFont="1" applyFill="1" applyBorder="1" applyAlignment="1">
      <alignment horizontal="right"/>
    </xf>
    <xf numFmtId="164" fontId="8" fillId="0" borderId="11" xfId="44" applyNumberFormat="1" applyFont="1" applyFill="1" applyBorder="1" applyAlignment="1">
      <alignment horizontal="right"/>
    </xf>
    <xf numFmtId="43" fontId="65" fillId="0" borderId="0" xfId="59" applyNumberFormat="1" applyFont="1">
      <alignment/>
      <protection/>
    </xf>
    <xf numFmtId="7" fontId="11" fillId="0" borderId="0" xfId="48" applyNumberFormat="1" applyFont="1" applyFill="1" applyBorder="1" applyAlignment="1">
      <alignment horizontal="center" wrapText="1"/>
    </xf>
    <xf numFmtId="5" fontId="11" fillId="0" borderId="12" xfId="44" applyNumberFormat="1" applyFont="1" applyFill="1" applyBorder="1" applyAlignment="1">
      <alignment horizontal="right"/>
    </xf>
    <xf numFmtId="7" fontId="65" fillId="0" borderId="0" xfId="59" applyNumberFormat="1" applyFont="1">
      <alignment/>
      <protection/>
    </xf>
    <xf numFmtId="5" fontId="11" fillId="0" borderId="0" xfId="44" applyNumberFormat="1" applyFont="1" applyFill="1" applyBorder="1" applyAlignment="1">
      <alignment horizontal="right"/>
    </xf>
    <xf numFmtId="43" fontId="8" fillId="0" borderId="0" xfId="44" applyFont="1" applyFill="1" applyBorder="1" applyAlignment="1">
      <alignment horizontal="right"/>
    </xf>
    <xf numFmtId="7" fontId="10" fillId="0" borderId="0" xfId="48" applyNumberFormat="1" applyFont="1" applyFill="1" applyBorder="1" applyAlignment="1">
      <alignment horizontal="left" wrapText="1"/>
    </xf>
    <xf numFmtId="5" fontId="8" fillId="0" borderId="0" xfId="44" applyNumberFormat="1" applyFont="1" applyFill="1" applyBorder="1" applyAlignment="1">
      <alignment horizontal="right"/>
    </xf>
    <xf numFmtId="41" fontId="8" fillId="0" borderId="0" xfId="44" applyNumberFormat="1" applyFont="1" applyFill="1" applyBorder="1" applyAlignment="1">
      <alignment horizontal="right"/>
    </xf>
    <xf numFmtId="41" fontId="8" fillId="0" borderId="13" xfId="44" applyNumberFormat="1" applyFont="1" applyFill="1" applyBorder="1" applyAlignment="1">
      <alignment horizontal="right"/>
    </xf>
    <xf numFmtId="5" fontId="8" fillId="0" borderId="0" xfId="44" applyNumberFormat="1" applyFont="1" applyBorder="1" applyAlignment="1">
      <alignment horizontal="right"/>
    </xf>
    <xf numFmtId="164" fontId="11" fillId="0" borderId="0" xfId="44" applyNumberFormat="1" applyFont="1" applyFill="1" applyBorder="1" applyAlignment="1">
      <alignment horizontal="right"/>
    </xf>
    <xf numFmtId="7" fontId="8" fillId="0" borderId="0" xfId="48" applyNumberFormat="1" applyFont="1" applyFill="1" applyBorder="1" applyAlignment="1">
      <alignment horizontal="right" wrapText="1"/>
    </xf>
    <xf numFmtId="38" fontId="65" fillId="0" borderId="0" xfId="59" applyNumberFormat="1" applyFont="1">
      <alignment/>
      <protection/>
    </xf>
    <xf numFmtId="38" fontId="8" fillId="0" borderId="0" xfId="59" applyNumberFormat="1" applyFont="1">
      <alignment/>
      <protection/>
    </xf>
    <xf numFmtId="7" fontId="11" fillId="0" borderId="0" xfId="48" applyNumberFormat="1" applyFont="1" applyFill="1" applyBorder="1" applyAlignment="1">
      <alignment horizontal="left"/>
    </xf>
    <xf numFmtId="5" fontId="11" fillId="0" borderId="13" xfId="44" applyNumberFormat="1" applyFont="1" applyFill="1" applyBorder="1" applyAlignment="1">
      <alignment horizontal="right"/>
    </xf>
    <xf numFmtId="164" fontId="11" fillId="0" borderId="14" xfId="44" applyNumberFormat="1" applyFont="1" applyFill="1" applyBorder="1" applyAlignment="1">
      <alignment horizontal="right"/>
    </xf>
    <xf numFmtId="38" fontId="11" fillId="0" borderId="0" xfId="44" applyNumberFormat="1" applyFont="1" applyFill="1" applyBorder="1" applyAlignment="1">
      <alignment horizontal="right"/>
    </xf>
    <xf numFmtId="8" fontId="65" fillId="0" borderId="0" xfId="44" applyNumberFormat="1" applyFont="1" applyAlignment="1">
      <alignment horizontal="right"/>
    </xf>
    <xf numFmtId="43" fontId="8" fillId="0" borderId="0" xfId="59" applyNumberFormat="1" applyFont="1">
      <alignment/>
      <protection/>
    </xf>
    <xf numFmtId="5" fontId="65" fillId="0" borderId="0" xfId="59" applyNumberFormat="1" applyFont="1">
      <alignment/>
      <protection/>
    </xf>
    <xf numFmtId="166" fontId="11" fillId="0" borderId="15" xfId="49" applyNumberFormat="1" applyFont="1" applyFill="1" applyBorder="1" applyAlignment="1">
      <alignment horizontal="right"/>
    </xf>
    <xf numFmtId="42" fontId="8" fillId="0" borderId="0" xfId="48" applyFont="1" applyFill="1" applyAlignment="1">
      <alignment horizontal="right" wrapText="1"/>
    </xf>
    <xf numFmtId="5" fontId="8" fillId="0" borderId="0" xfId="44" applyNumberFormat="1" applyFont="1" applyFill="1" applyAlignment="1">
      <alignment horizontal="right"/>
    </xf>
    <xf numFmtId="5" fontId="8" fillId="0" borderId="0" xfId="44" applyNumberFormat="1" applyFont="1" applyAlignment="1">
      <alignment horizontal="right"/>
    </xf>
    <xf numFmtId="7" fontId="3" fillId="0" borderId="0" xfId="0" applyNumberFormat="1" applyFont="1" applyAlignment="1">
      <alignment/>
    </xf>
    <xf numFmtId="0" fontId="3" fillId="0" borderId="0" xfId="0" applyFont="1" applyAlignment="1">
      <alignment/>
    </xf>
    <xf numFmtId="0" fontId="11" fillId="0" borderId="0" xfId="0" applyFont="1" applyAlignment="1">
      <alignment/>
    </xf>
    <xf numFmtId="0" fontId="5" fillId="0" borderId="0" xfId="0" applyFont="1" applyAlignment="1">
      <alignment/>
    </xf>
    <xf numFmtId="0" fontId="12" fillId="0" borderId="0" xfId="0" applyFont="1" applyAlignment="1">
      <alignment/>
    </xf>
    <xf numFmtId="7" fontId="6" fillId="0" borderId="0" xfId="0" applyNumberFormat="1" applyFont="1" applyAlignment="1">
      <alignment horizontal="centerContinuous"/>
    </xf>
    <xf numFmtId="7" fontId="12" fillId="0" borderId="0" xfId="44" applyNumberFormat="1" applyFont="1" applyBorder="1" applyAlignment="1">
      <alignment horizontal="centerContinuous"/>
    </xf>
    <xf numFmtId="7" fontId="8" fillId="0" borderId="0" xfId="0" applyNumberFormat="1" applyFont="1" applyAlignment="1">
      <alignment/>
    </xf>
    <xf numFmtId="7" fontId="11" fillId="34" borderId="13" xfId="44" applyNumberFormat="1" applyFont="1" applyFill="1" applyBorder="1" applyAlignment="1">
      <alignment horizontal="centerContinuous"/>
    </xf>
    <xf numFmtId="7" fontId="11" fillId="34" borderId="0" xfId="44" applyNumberFormat="1" applyFont="1" applyFill="1" applyBorder="1" applyAlignment="1">
      <alignment horizontal="centerContinuous"/>
    </xf>
    <xf numFmtId="0" fontId="8" fillId="0" borderId="0" xfId="0" applyFont="1" applyAlignment="1">
      <alignment/>
    </xf>
    <xf numFmtId="7" fontId="10" fillId="0" borderId="0" xfId="44" applyNumberFormat="1" applyFont="1" applyBorder="1" applyAlignment="1">
      <alignment/>
    </xf>
    <xf numFmtId="7" fontId="10" fillId="0" borderId="16" xfId="44" applyNumberFormat="1" applyFont="1" applyBorder="1" applyAlignment="1">
      <alignment/>
    </xf>
    <xf numFmtId="7" fontId="10" fillId="0" borderId="0" xfId="0" applyNumberFormat="1" applyFont="1" applyAlignment="1">
      <alignment/>
    </xf>
    <xf numFmtId="7" fontId="10" fillId="0" borderId="17" xfId="44" applyNumberFormat="1" applyFont="1" applyBorder="1" applyAlignment="1">
      <alignment/>
    </xf>
    <xf numFmtId="7" fontId="8" fillId="0" borderId="0" xfId="44" applyNumberFormat="1" applyFont="1" applyBorder="1" applyAlignment="1">
      <alignment/>
    </xf>
    <xf numFmtId="5" fontId="11" fillId="0" borderId="17" xfId="44" applyNumberFormat="1" applyFont="1" applyBorder="1" applyAlignment="1">
      <alignment/>
    </xf>
    <xf numFmtId="7" fontId="8" fillId="0" borderId="17" xfId="44" applyNumberFormat="1" applyFont="1" applyBorder="1" applyAlignment="1">
      <alignment/>
    </xf>
    <xf numFmtId="164" fontId="8" fillId="0" borderId="0" xfId="44" applyNumberFormat="1" applyFont="1" applyBorder="1" applyAlignment="1">
      <alignment/>
    </xf>
    <xf numFmtId="164" fontId="8" fillId="0" borderId="13" xfId="44" applyNumberFormat="1" applyFont="1" applyBorder="1" applyAlignment="1">
      <alignment/>
    </xf>
    <xf numFmtId="164" fontId="8" fillId="0" borderId="18" xfId="44" applyNumberFormat="1" applyFont="1" applyBorder="1" applyAlignment="1">
      <alignment/>
    </xf>
    <xf numFmtId="164" fontId="8" fillId="0" borderId="17" xfId="44" applyNumberFormat="1" applyFont="1" applyBorder="1" applyAlignment="1">
      <alignment/>
    </xf>
    <xf numFmtId="38" fontId="8" fillId="0" borderId="17" xfId="44" applyNumberFormat="1" applyFont="1" applyBorder="1" applyAlignment="1">
      <alignment/>
    </xf>
    <xf numFmtId="38" fontId="8" fillId="0" borderId="13" xfId="44" applyNumberFormat="1" applyFont="1" applyBorder="1" applyAlignment="1">
      <alignment/>
    </xf>
    <xf numFmtId="38" fontId="8" fillId="0" borderId="19" xfId="44" applyNumberFormat="1" applyFont="1" applyFill="1" applyBorder="1" applyAlignment="1">
      <alignment/>
    </xf>
    <xf numFmtId="164" fontId="8" fillId="0" borderId="20" xfId="44" applyNumberFormat="1" applyFont="1" applyBorder="1" applyAlignment="1">
      <alignment/>
    </xf>
    <xf numFmtId="38" fontId="8" fillId="0" borderId="0" xfId="44" applyNumberFormat="1" applyFont="1" applyBorder="1" applyAlignment="1">
      <alignment/>
    </xf>
    <xf numFmtId="7" fontId="8" fillId="0" borderId="18" xfId="44" applyNumberFormat="1" applyFont="1" applyBorder="1" applyAlignment="1">
      <alignment/>
    </xf>
    <xf numFmtId="7" fontId="11" fillId="0" borderId="0" xfId="0" applyNumberFormat="1" applyFont="1" applyAlignment="1">
      <alignment/>
    </xf>
    <xf numFmtId="6" fontId="11" fillId="0" borderId="21" xfId="44" applyNumberFormat="1" applyFont="1" applyBorder="1" applyAlignment="1">
      <alignment/>
    </xf>
    <xf numFmtId="164" fontId="8" fillId="0" borderId="0" xfId="44" applyNumberFormat="1" applyFont="1" applyAlignment="1">
      <alignment/>
    </xf>
    <xf numFmtId="0" fontId="13" fillId="0" borderId="0" xfId="0" applyFont="1" applyAlignment="1">
      <alignment/>
    </xf>
    <xf numFmtId="0" fontId="15" fillId="0" borderId="0" xfId="59" applyFont="1">
      <alignment/>
      <protection/>
    </xf>
    <xf numFmtId="0" fontId="5" fillId="0" borderId="0" xfId="59" applyFont="1">
      <alignment/>
      <protection/>
    </xf>
    <xf numFmtId="0" fontId="16" fillId="0" borderId="0" xfId="59" applyFont="1">
      <alignment/>
      <protection/>
    </xf>
    <xf numFmtId="43" fontId="5" fillId="0" borderId="0" xfId="59" applyNumberFormat="1" applyFont="1" applyAlignment="1">
      <alignment horizontal="centerContinuous"/>
      <protection/>
    </xf>
    <xf numFmtId="0" fontId="5" fillId="0" borderId="0" xfId="59" applyFont="1" applyAlignment="1">
      <alignment horizontal="centerContinuous"/>
      <protection/>
    </xf>
    <xf numFmtId="43" fontId="5" fillId="0" borderId="0" xfId="44" applyFont="1" applyFill="1" applyBorder="1" applyAlignment="1">
      <alignment horizontal="centerContinuous"/>
    </xf>
    <xf numFmtId="43" fontId="17" fillId="0" borderId="0" xfId="44" applyFont="1" applyBorder="1" applyAlignment="1">
      <alignment horizontal="centerContinuous"/>
    </xf>
    <xf numFmtId="43" fontId="17" fillId="0" borderId="0" xfId="44" applyFont="1" applyFill="1" applyBorder="1" applyAlignment="1">
      <alignment horizontal="centerContinuous"/>
    </xf>
    <xf numFmtId="0" fontId="17" fillId="0" borderId="0" xfId="59" applyFont="1">
      <alignment/>
      <protection/>
    </xf>
    <xf numFmtId="43" fontId="11" fillId="0" borderId="0" xfId="59" applyNumberFormat="1" applyFont="1" applyAlignment="1">
      <alignment horizontal="left" wrapText="1"/>
      <protection/>
    </xf>
    <xf numFmtId="43" fontId="9" fillId="33" borderId="0" xfId="44" applyFont="1" applyFill="1" applyAlignment="1">
      <alignment horizontal="center" wrapText="1"/>
    </xf>
    <xf numFmtId="43" fontId="9" fillId="33" borderId="0" xfId="44" applyFont="1" applyFill="1" applyBorder="1" applyAlignment="1">
      <alignment horizontal="center" wrapText="1"/>
    </xf>
    <xf numFmtId="0" fontId="11" fillId="0" borderId="0" xfId="59" applyFont="1" applyAlignment="1">
      <alignment horizontal="left" wrapText="1"/>
      <protection/>
    </xf>
    <xf numFmtId="43" fontId="10" fillId="0" borderId="0" xfId="59" applyNumberFormat="1" applyFont="1" applyAlignment="1">
      <alignment horizontal="left" wrapText="1"/>
      <protection/>
    </xf>
    <xf numFmtId="0" fontId="10" fillId="0" borderId="0" xfId="59" applyFont="1" applyAlignment="1">
      <alignment horizontal="left" wrapText="1"/>
      <protection/>
    </xf>
    <xf numFmtId="43" fontId="10" fillId="0" borderId="0" xfId="44" applyFont="1" applyFill="1" applyBorder="1" applyAlignment="1">
      <alignment horizontal="left" wrapText="1"/>
    </xf>
    <xf numFmtId="0" fontId="8" fillId="0" borderId="0" xfId="59" applyFont="1" applyAlignment="1">
      <alignment horizontal="left" wrapText="1"/>
      <protection/>
    </xf>
    <xf numFmtId="6" fontId="8" fillId="0" borderId="0" xfId="49" applyNumberFormat="1" applyFont="1" applyFill="1" applyBorder="1" applyAlignment="1">
      <alignment/>
    </xf>
    <xf numFmtId="43" fontId="11" fillId="0" borderId="0" xfId="44" applyFont="1" applyFill="1" applyBorder="1" applyAlignment="1">
      <alignment/>
    </xf>
    <xf numFmtId="164" fontId="8" fillId="0" borderId="0" xfId="44" applyNumberFormat="1" applyFont="1" applyFill="1" applyBorder="1" applyAlignment="1">
      <alignment/>
    </xf>
    <xf numFmtId="38" fontId="8" fillId="0" borderId="0" xfId="44" applyNumberFormat="1" applyFont="1" applyFill="1" applyBorder="1" applyAlignment="1">
      <alignment/>
    </xf>
    <xf numFmtId="38" fontId="8" fillId="0" borderId="14" xfId="44" applyNumberFormat="1" applyFont="1" applyFill="1" applyBorder="1" applyAlignment="1">
      <alignment/>
    </xf>
    <xf numFmtId="43" fontId="11" fillId="0" borderId="14" xfId="44" applyFont="1" applyFill="1" applyBorder="1" applyAlignment="1">
      <alignment/>
    </xf>
    <xf numFmtId="164" fontId="11" fillId="0" borderId="15" xfId="44" applyNumberFormat="1" applyFont="1" applyFill="1" applyBorder="1" applyAlignment="1">
      <alignment/>
    </xf>
    <xf numFmtId="43" fontId="8" fillId="0" borderId="0" xfId="44" applyFont="1" applyFill="1" applyBorder="1" applyAlignment="1">
      <alignment/>
    </xf>
    <xf numFmtId="43" fontId="8" fillId="0" borderId="0" xfId="44" applyFont="1" applyFill="1" applyBorder="1" applyAlignment="1">
      <alignment/>
    </xf>
    <xf numFmtId="43" fontId="10" fillId="0" borderId="0" xfId="44" applyFont="1" applyFill="1" applyBorder="1" applyAlignment="1">
      <alignment wrapText="1"/>
    </xf>
    <xf numFmtId="43" fontId="8" fillId="0" borderId="0" xfId="59" applyNumberFormat="1" applyFont="1" applyAlignment="1">
      <alignment horizontal="left"/>
      <protection/>
    </xf>
    <xf numFmtId="43" fontId="11" fillId="0" borderId="0" xfId="59" applyNumberFormat="1" applyFont="1">
      <alignment/>
      <protection/>
    </xf>
    <xf numFmtId="38" fontId="11" fillId="0" borderId="14" xfId="44" applyNumberFormat="1" applyFont="1" applyFill="1" applyBorder="1" applyAlignment="1">
      <alignment/>
    </xf>
    <xf numFmtId="38" fontId="11" fillId="0" borderId="15" xfId="44" applyNumberFormat="1" applyFont="1" applyFill="1" applyBorder="1" applyAlignment="1">
      <alignment/>
    </xf>
    <xf numFmtId="164" fontId="8" fillId="0" borderId="0" xfId="59" applyNumberFormat="1" applyFont="1">
      <alignment/>
      <protection/>
    </xf>
    <xf numFmtId="43" fontId="10" fillId="0" borderId="0" xfId="59" applyNumberFormat="1" applyFont="1">
      <alignment/>
      <protection/>
    </xf>
    <xf numFmtId="43" fontId="10" fillId="0" borderId="0" xfId="44" applyFont="1" applyFill="1" applyBorder="1" applyAlignment="1">
      <alignment/>
    </xf>
    <xf numFmtId="5" fontId="8" fillId="0" borderId="0" xfId="59" applyNumberFormat="1" applyFont="1">
      <alignment/>
      <protection/>
    </xf>
    <xf numFmtId="43" fontId="8" fillId="0" borderId="0" xfId="59" applyNumberFormat="1" applyFont="1" applyAlignment="1">
      <alignment horizontal="left" wrapText="1"/>
      <protection/>
    </xf>
    <xf numFmtId="6" fontId="11" fillId="0" borderId="15" xfId="44" applyNumberFormat="1" applyFont="1" applyFill="1" applyBorder="1" applyAlignment="1">
      <alignment/>
    </xf>
    <xf numFmtId="0" fontId="18" fillId="0" borderId="0" xfId="59" applyFont="1">
      <alignment/>
      <protection/>
    </xf>
    <xf numFmtId="0" fontId="12" fillId="0" borderId="0" xfId="59" applyFont="1">
      <alignment/>
      <protection/>
    </xf>
    <xf numFmtId="43" fontId="12" fillId="0" borderId="0" xfId="44" applyFont="1" applyFill="1" applyBorder="1" applyAlignment="1">
      <alignment/>
    </xf>
    <xf numFmtId="43" fontId="12" fillId="0" borderId="0" xfId="44" applyFont="1" applyFill="1" applyBorder="1" applyAlignment="1">
      <alignment horizontal="right"/>
    </xf>
    <xf numFmtId="43" fontId="19" fillId="0" borderId="0" xfId="44" applyFont="1" applyBorder="1" applyAlignment="1">
      <alignment/>
    </xf>
    <xf numFmtId="0" fontId="19" fillId="0" borderId="0" xfId="59" applyFont="1">
      <alignment/>
      <protection/>
    </xf>
    <xf numFmtId="43" fontId="16" fillId="0" borderId="0" xfId="44" applyFont="1" applyBorder="1" applyAlignment="1">
      <alignment/>
    </xf>
    <xf numFmtId="43" fontId="5" fillId="0" borderId="22" xfId="59" applyNumberFormat="1" applyFont="1" applyBorder="1" applyAlignment="1">
      <alignment horizontal="centerContinuous"/>
      <protection/>
    </xf>
    <xf numFmtId="43" fontId="8" fillId="0" borderId="0" xfId="44" applyFont="1" applyBorder="1" applyAlignment="1">
      <alignment horizontal="centerContinuous"/>
    </xf>
    <xf numFmtId="43" fontId="8" fillId="0" borderId="17" xfId="44" applyFont="1" applyBorder="1" applyAlignment="1">
      <alignment horizontal="centerContinuous"/>
    </xf>
    <xf numFmtId="43" fontId="8" fillId="0" borderId="22" xfId="59" applyNumberFormat="1" applyFont="1" applyBorder="1" applyAlignment="1" quotePrefix="1">
      <alignment wrapText="1"/>
      <protection/>
    </xf>
    <xf numFmtId="43" fontId="8" fillId="0" borderId="0" xfId="44" applyFont="1" applyBorder="1" applyAlignment="1">
      <alignment/>
    </xf>
    <xf numFmtId="43" fontId="8" fillId="0" borderId="22" xfId="59" applyNumberFormat="1" applyFont="1" applyBorder="1" applyAlignment="1">
      <alignment horizontal="center" wrapText="1"/>
      <protection/>
    </xf>
    <xf numFmtId="43" fontId="11" fillId="33" borderId="23" xfId="44" applyFont="1" applyFill="1" applyBorder="1" applyAlignment="1" quotePrefix="1">
      <alignment horizontal="centerContinuous"/>
    </xf>
    <xf numFmtId="14" fontId="11" fillId="33" borderId="24" xfId="44" applyNumberFormat="1" applyFont="1" applyFill="1" applyBorder="1" applyAlignment="1" quotePrefix="1">
      <alignment horizontal="centerContinuous" wrapText="1"/>
    </xf>
    <xf numFmtId="43" fontId="8" fillId="33" borderId="16" xfId="44" applyFont="1" applyFill="1" applyBorder="1" applyAlignment="1">
      <alignment horizontal="centerContinuous"/>
    </xf>
    <xf numFmtId="43" fontId="11" fillId="33" borderId="25" xfId="44" applyFont="1" applyFill="1" applyBorder="1" applyAlignment="1">
      <alignment horizontal="centerContinuous"/>
    </xf>
    <xf numFmtId="43" fontId="11" fillId="33" borderId="13" xfId="44" applyFont="1" applyFill="1" applyBorder="1" applyAlignment="1">
      <alignment horizontal="centerContinuous"/>
    </xf>
    <xf numFmtId="43" fontId="11" fillId="33" borderId="18" xfId="44" applyFont="1" applyFill="1" applyBorder="1" applyAlignment="1">
      <alignment horizontal="centerContinuous"/>
    </xf>
    <xf numFmtId="43" fontId="8" fillId="0" borderId="23" xfId="59" applyNumberFormat="1" applyFont="1" applyBorder="1" applyAlignment="1">
      <alignment horizontal="center" wrapText="1"/>
      <protection/>
    </xf>
    <xf numFmtId="43" fontId="11" fillId="0" borderId="23" xfId="44" applyFont="1" applyBorder="1" applyAlignment="1">
      <alignment horizontal="centerContinuous"/>
    </xf>
    <xf numFmtId="43" fontId="11" fillId="0" borderId="24" xfId="44" applyFont="1" applyBorder="1" applyAlignment="1">
      <alignment horizontal="centerContinuous"/>
    </xf>
    <xf numFmtId="43" fontId="8" fillId="0" borderId="17" xfId="44" applyFont="1" applyFill="1" applyBorder="1" applyAlignment="1">
      <alignment horizontal="right"/>
    </xf>
    <xf numFmtId="43" fontId="11" fillId="0" borderId="22" xfId="59" applyNumberFormat="1" applyFont="1" applyBorder="1" applyAlignment="1">
      <alignment horizontal="center" wrapText="1"/>
      <protection/>
    </xf>
    <xf numFmtId="43" fontId="8" fillId="0" borderId="22" xfId="44" applyFont="1" applyBorder="1" applyAlignment="1">
      <alignment horizontal="right"/>
    </xf>
    <xf numFmtId="43" fontId="8" fillId="0" borderId="22" xfId="59" applyNumberFormat="1" applyFont="1" applyBorder="1" applyAlignment="1">
      <alignment horizontal="left" wrapText="1"/>
      <protection/>
    </xf>
    <xf numFmtId="164" fontId="8" fillId="0" borderId="22" xfId="44" applyNumberFormat="1" applyFont="1" applyBorder="1" applyAlignment="1">
      <alignment horizontal="right"/>
    </xf>
    <xf numFmtId="43" fontId="8" fillId="0" borderId="0" xfId="44" applyFont="1" applyBorder="1" applyAlignment="1">
      <alignment horizontal="right"/>
    </xf>
    <xf numFmtId="164" fontId="8" fillId="0" borderId="25" xfId="44" applyNumberFormat="1" applyFont="1" applyBorder="1" applyAlignment="1">
      <alignment horizontal="right"/>
    </xf>
    <xf numFmtId="164" fontId="8" fillId="0" borderId="13" xfId="44" applyNumberFormat="1" applyFont="1" applyBorder="1" applyAlignment="1">
      <alignment horizontal="right"/>
    </xf>
    <xf numFmtId="5" fontId="11" fillId="0" borderId="18" xfId="44" applyNumberFormat="1" applyFont="1" applyFill="1" applyBorder="1" applyAlignment="1">
      <alignment horizontal="right"/>
    </xf>
    <xf numFmtId="164" fontId="8" fillId="0" borderId="0" xfId="44" applyNumberFormat="1" applyFont="1" applyBorder="1" applyAlignment="1">
      <alignment horizontal="right"/>
    </xf>
    <xf numFmtId="43" fontId="20" fillId="0" borderId="22" xfId="44" applyFont="1" applyBorder="1" applyAlignment="1">
      <alignment horizontal="right"/>
    </xf>
    <xf numFmtId="38" fontId="8" fillId="0" borderId="13" xfId="44" applyNumberFormat="1" applyFont="1" applyBorder="1" applyAlignment="1">
      <alignment horizontal="right"/>
    </xf>
    <xf numFmtId="164" fontId="8" fillId="0" borderId="17" xfId="44" applyNumberFormat="1" applyFont="1" applyFill="1" applyBorder="1" applyAlignment="1">
      <alignment horizontal="right"/>
    </xf>
    <xf numFmtId="43" fontId="11" fillId="0" borderId="0" xfId="44" applyFont="1" applyBorder="1" applyAlignment="1">
      <alignment horizontal="right"/>
    </xf>
    <xf numFmtId="164" fontId="8" fillId="0" borderId="18" xfId="44" applyNumberFormat="1" applyFont="1" applyFill="1" applyBorder="1" applyAlignment="1">
      <alignment horizontal="right"/>
    </xf>
    <xf numFmtId="6" fontId="11" fillId="0" borderId="17" xfId="44" applyNumberFormat="1" applyFont="1" applyFill="1" applyBorder="1" applyAlignment="1">
      <alignment horizontal="right"/>
    </xf>
    <xf numFmtId="38" fontId="8" fillId="0" borderId="17" xfId="44" applyNumberFormat="1" applyFont="1" applyFill="1" applyBorder="1" applyAlignment="1">
      <alignment horizontal="right"/>
    </xf>
    <xf numFmtId="43" fontId="11" fillId="0" borderId="0" xfId="44" applyFont="1" applyBorder="1" applyAlignment="1">
      <alignment/>
    </xf>
    <xf numFmtId="6" fontId="11" fillId="0" borderId="18" xfId="44" applyNumberFormat="1" applyFont="1" applyFill="1" applyBorder="1" applyAlignment="1">
      <alignment horizontal="right"/>
    </xf>
    <xf numFmtId="6" fontId="8" fillId="0" borderId="0" xfId="59" applyNumberFormat="1" applyFont="1">
      <alignment/>
      <protection/>
    </xf>
    <xf numFmtId="38" fontId="8" fillId="0" borderId="18" xfId="44" applyNumberFormat="1" applyFont="1" applyFill="1" applyBorder="1" applyAlignment="1">
      <alignment horizontal="right"/>
    </xf>
    <xf numFmtId="43" fontId="8" fillId="0" borderId="22" xfId="0" applyNumberFormat="1" applyFont="1" applyBorder="1" applyAlignment="1">
      <alignment horizontal="left" wrapText="1"/>
    </xf>
    <xf numFmtId="43" fontId="11" fillId="0" borderId="25" xfId="59" applyNumberFormat="1" applyFont="1" applyBorder="1" applyAlignment="1">
      <alignment horizontal="center" wrapText="1"/>
      <protection/>
    </xf>
    <xf numFmtId="43" fontId="8" fillId="0" borderId="25" xfId="44" applyFont="1" applyBorder="1" applyAlignment="1">
      <alignment horizontal="right"/>
    </xf>
    <xf numFmtId="43" fontId="8" fillId="0" borderId="13" xfId="44" applyFont="1" applyBorder="1" applyAlignment="1">
      <alignment horizontal="right"/>
    </xf>
    <xf numFmtId="0" fontId="21" fillId="0" borderId="0" xfId="59" applyFont="1">
      <alignment/>
      <protection/>
    </xf>
    <xf numFmtId="43" fontId="8" fillId="0" borderId="0" xfId="44" applyFont="1" applyBorder="1" applyAlignment="1">
      <alignment horizontal="left"/>
    </xf>
    <xf numFmtId="0" fontId="8" fillId="0" borderId="0" xfId="59" applyFont="1" applyAlignment="1">
      <alignment wrapText="1"/>
      <protection/>
    </xf>
    <xf numFmtId="0" fontId="12" fillId="0" borderId="0" xfId="59" applyFont="1" applyAlignment="1">
      <alignment wrapText="1"/>
      <protection/>
    </xf>
    <xf numFmtId="43" fontId="12" fillId="0" borderId="0" xfId="44" applyFont="1" applyBorder="1" applyAlignment="1">
      <alignment/>
    </xf>
    <xf numFmtId="7" fontId="14" fillId="0" borderId="0" xfId="59" applyNumberFormat="1" applyFont="1" applyAlignment="1">
      <alignment horizontal="centerContinuous"/>
      <protection/>
    </xf>
    <xf numFmtId="7" fontId="14" fillId="0" borderId="0" xfId="44" applyNumberFormat="1" applyFont="1" applyFill="1" applyAlignment="1">
      <alignment horizontal="centerContinuous"/>
    </xf>
    <xf numFmtId="7" fontId="22" fillId="0" borderId="0" xfId="44" applyNumberFormat="1" applyFont="1" applyAlignment="1">
      <alignment horizontal="centerContinuous"/>
    </xf>
    <xf numFmtId="0" fontId="22" fillId="0" borderId="0" xfId="59" applyFont="1">
      <alignment/>
      <protection/>
    </xf>
    <xf numFmtId="7" fontId="5" fillId="0" borderId="0" xfId="59" applyNumberFormat="1" applyFont="1" applyAlignment="1">
      <alignment horizontal="centerContinuous"/>
      <protection/>
    </xf>
    <xf numFmtId="7" fontId="12" fillId="0" borderId="0" xfId="44" applyNumberFormat="1" applyFont="1" applyAlignment="1">
      <alignment horizontal="centerContinuous"/>
    </xf>
    <xf numFmtId="7" fontId="8" fillId="0" borderId="0" xfId="44" applyNumberFormat="1" applyFont="1" applyAlignment="1">
      <alignment horizontal="centerContinuous"/>
    </xf>
    <xf numFmtId="0" fontId="23" fillId="0" borderId="0" xfId="59" applyFont="1">
      <alignment/>
      <protection/>
    </xf>
    <xf numFmtId="7" fontId="6" fillId="0" borderId="0" xfId="59" applyNumberFormat="1" applyFont="1" applyAlignment="1">
      <alignment horizontal="centerContinuous"/>
      <protection/>
    </xf>
    <xf numFmtId="7" fontId="6" fillId="0" borderId="0" xfId="44" applyNumberFormat="1" applyFont="1" applyFill="1" applyAlignment="1">
      <alignment horizontal="centerContinuous"/>
    </xf>
    <xf numFmtId="7" fontId="16" fillId="0" borderId="0" xfId="44" applyNumberFormat="1" applyFont="1" applyAlignment="1">
      <alignment horizontal="centerContinuous"/>
    </xf>
    <xf numFmtId="7" fontId="16" fillId="0" borderId="0" xfId="59" applyNumberFormat="1" applyFont="1" applyAlignment="1">
      <alignment horizontal="centerContinuous"/>
      <protection/>
    </xf>
    <xf numFmtId="7" fontId="16" fillId="0" borderId="0" xfId="44" applyNumberFormat="1" applyFont="1" applyFill="1" applyAlignment="1">
      <alignment horizontal="centerContinuous"/>
    </xf>
    <xf numFmtId="43" fontId="9" fillId="33" borderId="0" xfId="44" applyFont="1" applyFill="1" applyAlignment="1">
      <alignment horizontal="centerContinuous" wrapText="1"/>
    </xf>
    <xf numFmtId="7" fontId="9" fillId="33" borderId="0" xfId="44" applyNumberFormat="1" applyFont="1" applyFill="1" applyAlignment="1">
      <alignment horizontal="center" wrapText="1"/>
    </xf>
    <xf numFmtId="7" fontId="11" fillId="0" borderId="0" xfId="59" applyNumberFormat="1" applyFont="1" applyAlignment="1">
      <alignment horizontal="left" wrapText="1"/>
      <protection/>
    </xf>
    <xf numFmtId="7" fontId="11" fillId="0" borderId="0" xfId="59" applyNumberFormat="1" applyFont="1" applyAlignment="1">
      <alignment horizontal="center" wrapText="1"/>
      <protection/>
    </xf>
    <xf numFmtId="6" fontId="8" fillId="0" borderId="0" xfId="44" applyNumberFormat="1" applyFont="1" applyBorder="1" applyAlignment="1">
      <alignment horizontal="right"/>
    </xf>
    <xf numFmtId="7" fontId="8" fillId="0" borderId="0" xfId="44" applyNumberFormat="1" applyFont="1" applyFill="1" applyAlignment="1">
      <alignment/>
    </xf>
    <xf numFmtId="38" fontId="8" fillId="0" borderId="0" xfId="44" applyNumberFormat="1" applyFont="1" applyFill="1" applyAlignment="1">
      <alignment horizontal="right"/>
    </xf>
    <xf numFmtId="164" fontId="8" fillId="0" borderId="0" xfId="44" applyNumberFormat="1" applyFont="1" applyFill="1" applyBorder="1" applyAlignment="1">
      <alignment horizontal="right"/>
    </xf>
    <xf numFmtId="43" fontId="11" fillId="0" borderId="0" xfId="44" applyFont="1" applyFill="1" applyAlignment="1">
      <alignment horizontal="right"/>
    </xf>
    <xf numFmtId="7" fontId="11" fillId="0" borderId="0" xfId="59" applyNumberFormat="1" applyFont="1" applyAlignment="1">
      <alignment horizontal="center"/>
      <protection/>
    </xf>
    <xf numFmtId="164" fontId="8" fillId="0" borderId="14" xfId="44" applyNumberFormat="1" applyFont="1" applyFill="1" applyBorder="1" applyAlignment="1">
      <alignment horizontal="right"/>
    </xf>
    <xf numFmtId="38" fontId="8" fillId="0" borderId="14" xfId="44" applyNumberFormat="1" applyFont="1" applyFill="1" applyBorder="1" applyAlignment="1">
      <alignment horizontal="right"/>
    </xf>
    <xf numFmtId="43" fontId="11" fillId="0" borderId="14" xfId="44" applyFont="1" applyBorder="1" applyAlignment="1">
      <alignment horizontal="right"/>
    </xf>
    <xf numFmtId="164" fontId="11" fillId="0" borderId="15" xfId="44" applyNumberFormat="1" applyFont="1" applyBorder="1" applyAlignment="1">
      <alignment horizontal="right"/>
    </xf>
    <xf numFmtId="43" fontId="8" fillId="0" borderId="0" xfId="44" applyFont="1" applyAlignment="1">
      <alignment/>
    </xf>
    <xf numFmtId="43" fontId="8" fillId="0" borderId="0" xfId="44" applyFont="1" applyFill="1" applyAlignment="1">
      <alignment horizontal="right"/>
    </xf>
    <xf numFmtId="43" fontId="24" fillId="0" borderId="0" xfId="44" applyFont="1" applyFill="1" applyAlignment="1">
      <alignment horizontal="right"/>
    </xf>
    <xf numFmtId="164" fontId="8" fillId="0" borderId="0" xfId="44" applyNumberFormat="1" applyFont="1" applyFill="1" applyAlignment="1">
      <alignment horizontal="right"/>
    </xf>
    <xf numFmtId="7" fontId="25" fillId="0" borderId="0" xfId="59" applyNumberFormat="1" applyFont="1">
      <alignment/>
      <protection/>
    </xf>
    <xf numFmtId="38" fontId="25" fillId="0" borderId="0" xfId="59" applyNumberFormat="1" applyFont="1">
      <alignment/>
      <protection/>
    </xf>
    <xf numFmtId="7" fontId="8" fillId="0" borderId="0" xfId="59" applyNumberFormat="1" applyFont="1" applyAlignment="1">
      <alignment horizontal="left"/>
      <protection/>
    </xf>
    <xf numFmtId="6" fontId="11" fillId="0" borderId="15" xfId="44" applyNumberFormat="1" applyFont="1" applyFill="1" applyBorder="1" applyAlignment="1">
      <alignment horizontal="right"/>
    </xf>
    <xf numFmtId="43" fontId="11" fillId="0" borderId="15" xfId="44" applyFont="1" applyBorder="1" applyAlignment="1">
      <alignment/>
    </xf>
    <xf numFmtId="38" fontId="13" fillId="0" borderId="0" xfId="59" applyNumberFormat="1" applyFont="1">
      <alignment/>
      <protection/>
    </xf>
    <xf numFmtId="0" fontId="13" fillId="0" borderId="0" xfId="60" applyFont="1" applyAlignment="1">
      <alignment horizontal="center"/>
      <protection/>
    </xf>
    <xf numFmtId="0" fontId="26" fillId="0" borderId="0" xfId="60" applyFont="1" applyAlignment="1">
      <alignment horizontal="right"/>
      <protection/>
    </xf>
    <xf numFmtId="38" fontId="13" fillId="0" borderId="0" xfId="60" applyNumberFormat="1" applyFont="1">
      <alignment/>
      <protection/>
    </xf>
    <xf numFmtId="0" fontId="26" fillId="0" borderId="0" xfId="60" applyFont="1" applyAlignment="1">
      <alignment horizontal="center"/>
      <protection/>
    </xf>
    <xf numFmtId="5" fontId="27" fillId="0" borderId="0" xfId="60" applyNumberFormat="1" applyFont="1" applyAlignment="1">
      <alignment horizontal="right"/>
      <protection/>
    </xf>
    <xf numFmtId="5" fontId="13" fillId="0" borderId="0" xfId="60" applyNumberFormat="1" applyFont="1" applyAlignment="1">
      <alignment horizontal="center"/>
      <protection/>
    </xf>
    <xf numFmtId="0" fontId="16" fillId="0" borderId="0" xfId="60" applyFont="1">
      <alignment/>
      <protection/>
    </xf>
    <xf numFmtId="38" fontId="16" fillId="0" borderId="0" xfId="60" applyNumberFormat="1" applyFont="1">
      <alignment/>
      <protection/>
    </xf>
    <xf numFmtId="0" fontId="27" fillId="0" borderId="0" xfId="59" applyFont="1" applyAlignment="1">
      <alignment horizontal="right"/>
      <protection/>
    </xf>
    <xf numFmtId="5" fontId="13" fillId="0" borderId="0" xfId="59" applyNumberFormat="1" applyFont="1">
      <alignment/>
      <protection/>
    </xf>
    <xf numFmtId="5" fontId="13" fillId="0" borderId="0" xfId="59" applyNumberFormat="1" applyFont="1" applyAlignment="1">
      <alignment horizontal="center"/>
      <protection/>
    </xf>
    <xf numFmtId="0" fontId="13" fillId="0" borderId="0" xfId="59" applyFont="1">
      <alignment/>
      <protection/>
    </xf>
    <xf numFmtId="43" fontId="16" fillId="0" borderId="0" xfId="44" applyFont="1" applyAlignment="1">
      <alignment/>
    </xf>
    <xf numFmtId="43" fontId="28" fillId="0" borderId="0" xfId="59" applyNumberFormat="1" applyFont="1">
      <alignment/>
      <protection/>
    </xf>
    <xf numFmtId="167" fontId="6" fillId="0" borderId="0" xfId="44" applyNumberFormat="1" applyFont="1" applyAlignment="1">
      <alignment horizontal="left"/>
    </xf>
    <xf numFmtId="167" fontId="16" fillId="0" borderId="0" xfId="44" applyNumberFormat="1" applyFont="1" applyAlignment="1">
      <alignment horizontal="centerContinuous"/>
    </xf>
    <xf numFmtId="43" fontId="16" fillId="0" borderId="0" xfId="59" applyNumberFormat="1" applyFont="1">
      <alignment/>
      <protection/>
    </xf>
    <xf numFmtId="43" fontId="6" fillId="0" borderId="0" xfId="59" applyNumberFormat="1" applyFont="1">
      <alignment/>
      <protection/>
    </xf>
    <xf numFmtId="167" fontId="11" fillId="0" borderId="0" xfId="44" applyNumberFormat="1" applyFont="1" applyFill="1" applyAlignment="1">
      <alignment horizontal="centerContinuous"/>
    </xf>
    <xf numFmtId="43" fontId="17" fillId="0" borderId="0" xfId="59" applyNumberFormat="1" applyFont="1">
      <alignment/>
      <protection/>
    </xf>
    <xf numFmtId="43" fontId="11" fillId="0" borderId="0" xfId="59" applyNumberFormat="1" applyFont="1" applyAlignment="1">
      <alignment horizontal="left"/>
      <protection/>
    </xf>
    <xf numFmtId="167" fontId="11" fillId="0" borderId="0" xfId="44" applyNumberFormat="1" applyFont="1" applyAlignment="1">
      <alignment horizontal="left"/>
    </xf>
    <xf numFmtId="167" fontId="8" fillId="0" borderId="0" xfId="44" applyNumberFormat="1" applyFont="1" applyAlignment="1">
      <alignment/>
    </xf>
    <xf numFmtId="167" fontId="8" fillId="0" borderId="0" xfId="44" applyNumberFormat="1" applyFont="1" applyFill="1" applyAlignment="1">
      <alignment/>
    </xf>
    <xf numFmtId="167" fontId="8" fillId="0" borderId="0" xfId="44" applyNumberFormat="1" applyFont="1" applyAlignment="1">
      <alignment horizontal="left"/>
    </xf>
    <xf numFmtId="164" fontId="8" fillId="0" borderId="0" xfId="44" applyNumberFormat="1" applyFont="1" applyFill="1" applyAlignment="1">
      <alignment/>
    </xf>
    <xf numFmtId="38" fontId="8" fillId="0" borderId="0" xfId="44" applyNumberFormat="1" applyFont="1" applyFill="1" applyAlignment="1">
      <alignment/>
    </xf>
    <xf numFmtId="167" fontId="11" fillId="0" borderId="0" xfId="44" applyNumberFormat="1" applyFont="1" applyAlignment="1">
      <alignment horizontal="center"/>
    </xf>
    <xf numFmtId="164" fontId="8" fillId="0" borderId="14" xfId="44" applyNumberFormat="1" applyFont="1" applyFill="1" applyBorder="1" applyAlignment="1">
      <alignment/>
    </xf>
    <xf numFmtId="164" fontId="11" fillId="0" borderId="15" xfId="44" applyNumberFormat="1" applyFont="1" applyBorder="1" applyAlignment="1">
      <alignment/>
    </xf>
    <xf numFmtId="43" fontId="11" fillId="0" borderId="0" xfId="44" applyFont="1" applyFill="1" applyAlignment="1">
      <alignment/>
    </xf>
    <xf numFmtId="43" fontId="11" fillId="0" borderId="0" xfId="44" applyFont="1" applyAlignment="1">
      <alignment/>
    </xf>
    <xf numFmtId="43" fontId="8" fillId="0" borderId="0" xfId="44" applyFont="1" applyAlignment="1">
      <alignment/>
    </xf>
    <xf numFmtId="43" fontId="11" fillId="0" borderId="0" xfId="44" applyFont="1" applyBorder="1" applyAlignment="1">
      <alignment/>
    </xf>
    <xf numFmtId="43" fontId="8" fillId="0" borderId="0" xfId="44" applyFont="1" applyBorder="1" applyAlignment="1">
      <alignment/>
    </xf>
    <xf numFmtId="167" fontId="8" fillId="0" borderId="0" xfId="44" applyNumberFormat="1" applyFont="1" applyAlignment="1">
      <alignment/>
    </xf>
    <xf numFmtId="43" fontId="24" fillId="0" borderId="0" xfId="44" applyFont="1" applyFill="1" applyAlignment="1">
      <alignment/>
    </xf>
    <xf numFmtId="43" fontId="25" fillId="0" borderId="0" xfId="44" applyFont="1" applyFill="1" applyAlignment="1">
      <alignment/>
    </xf>
    <xf numFmtId="43" fontId="25" fillId="0" borderId="0" xfId="59" applyNumberFormat="1" applyFont="1">
      <alignment/>
      <protection/>
    </xf>
    <xf numFmtId="6" fontId="11" fillId="0" borderId="15" xfId="44" applyNumberFormat="1" applyFont="1" applyBorder="1" applyAlignment="1">
      <alignment/>
    </xf>
    <xf numFmtId="167" fontId="8" fillId="0" borderId="0" xfId="44" applyNumberFormat="1" applyFont="1" applyBorder="1" applyAlignment="1">
      <alignment/>
    </xf>
    <xf numFmtId="5" fontId="13" fillId="0" borderId="0" xfId="44" applyNumberFormat="1" applyFont="1" applyBorder="1" applyAlignment="1">
      <alignment/>
    </xf>
    <xf numFmtId="167" fontId="13" fillId="0" borderId="0" xfId="44" applyNumberFormat="1" applyFont="1" applyAlignment="1">
      <alignment horizontal="left"/>
    </xf>
    <xf numFmtId="167" fontId="13" fillId="0" borderId="0" xfId="44" applyNumberFormat="1" applyFont="1" applyAlignment="1">
      <alignment/>
    </xf>
    <xf numFmtId="167" fontId="13" fillId="0" borderId="0" xfId="44" applyNumberFormat="1" applyFont="1" applyBorder="1" applyAlignment="1">
      <alignment/>
    </xf>
    <xf numFmtId="43" fontId="13" fillId="0" borderId="0" xfId="59" applyNumberFormat="1" applyFont="1">
      <alignment/>
      <protection/>
    </xf>
    <xf numFmtId="167" fontId="16" fillId="0" borderId="0" xfId="44" applyNumberFormat="1" applyFont="1" applyAlignment="1">
      <alignment/>
    </xf>
    <xf numFmtId="0" fontId="14" fillId="0" borderId="0" xfId="59" applyFont="1" applyAlignment="1">
      <alignment horizontal="centerContinuous"/>
      <protection/>
    </xf>
    <xf numFmtId="43" fontId="14" fillId="0" borderId="0" xfId="44" applyFont="1" applyFill="1" applyAlignment="1">
      <alignment horizontal="centerContinuous"/>
    </xf>
    <xf numFmtId="43" fontId="14" fillId="0" borderId="0" xfId="44" applyFont="1" applyBorder="1" applyAlignment="1">
      <alignment horizontal="centerContinuous"/>
    </xf>
    <xf numFmtId="43" fontId="22" fillId="0" borderId="0" xfId="44" applyFont="1" applyBorder="1" applyAlignment="1">
      <alignment horizontal="centerContinuous"/>
    </xf>
    <xf numFmtId="43" fontId="22" fillId="0" borderId="0" xfId="44" applyFont="1" applyBorder="1" applyAlignment="1">
      <alignment/>
    </xf>
    <xf numFmtId="43" fontId="5" fillId="0" borderId="0" xfId="44" applyFont="1" applyFill="1" applyAlignment="1">
      <alignment horizontal="centerContinuous"/>
    </xf>
    <xf numFmtId="0" fontId="6" fillId="0" borderId="0" xfId="59" applyFont="1" applyAlignment="1">
      <alignment horizontal="centerContinuous"/>
      <protection/>
    </xf>
    <xf numFmtId="43" fontId="6" fillId="0" borderId="0" xfId="44" applyFont="1" applyFill="1" applyAlignment="1">
      <alignment horizontal="centerContinuous"/>
    </xf>
    <xf numFmtId="43" fontId="6" fillId="0" borderId="0" xfId="44" applyFont="1" applyBorder="1" applyAlignment="1">
      <alignment horizontal="centerContinuous"/>
    </xf>
    <xf numFmtId="43" fontId="16" fillId="0" borderId="0" xfId="44" applyFont="1" applyBorder="1" applyAlignment="1">
      <alignment horizontal="centerContinuous"/>
    </xf>
    <xf numFmtId="0" fontId="8" fillId="0" borderId="0" xfId="59" applyFont="1" applyAlignment="1">
      <alignment horizontal="centerContinuous"/>
      <protection/>
    </xf>
    <xf numFmtId="0" fontId="11" fillId="0" borderId="0" xfId="59" applyFont="1" applyAlignment="1">
      <alignment horizontal="center" wrapText="1"/>
      <protection/>
    </xf>
    <xf numFmtId="43" fontId="8" fillId="0" borderId="0" xfId="44" applyFont="1" applyFill="1" applyAlignment="1">
      <alignment/>
    </xf>
    <xf numFmtId="43" fontId="8" fillId="0" borderId="0" xfId="44" applyFont="1" applyBorder="1" applyAlignment="1">
      <alignment horizontal="left" wrapText="1"/>
    </xf>
    <xf numFmtId="0" fontId="8" fillId="0" borderId="0" xfId="59" applyFont="1" applyAlignment="1">
      <alignment horizontal="right"/>
      <protection/>
    </xf>
    <xf numFmtId="41" fontId="8" fillId="0" borderId="0" xfId="44" applyNumberFormat="1" applyFont="1" applyBorder="1" applyAlignment="1">
      <alignment horizontal="right"/>
    </xf>
    <xf numFmtId="38" fontId="8" fillId="0" borderId="0" xfId="59" applyNumberFormat="1" applyFont="1" applyAlignment="1">
      <alignment horizontal="right"/>
      <protection/>
    </xf>
    <xf numFmtId="38" fontId="11" fillId="0" borderId="0" xfId="59" applyNumberFormat="1" applyFont="1">
      <alignment/>
      <protection/>
    </xf>
    <xf numFmtId="38" fontId="11" fillId="0" borderId="0" xfId="59" applyNumberFormat="1" applyFont="1" applyAlignment="1">
      <alignment horizontal="center" wrapText="1"/>
      <protection/>
    </xf>
    <xf numFmtId="43" fontId="24" fillId="0" borderId="0" xfId="44" applyFont="1" applyBorder="1" applyAlignment="1">
      <alignment horizontal="right"/>
    </xf>
    <xf numFmtId="43" fontId="25" fillId="0" borderId="0" xfId="44" applyFont="1" applyFill="1" applyAlignment="1">
      <alignment horizontal="right"/>
    </xf>
    <xf numFmtId="43" fontId="20" fillId="0" borderId="0" xfId="44" applyFont="1" applyBorder="1" applyAlignment="1">
      <alignment horizontal="right"/>
    </xf>
    <xf numFmtId="164" fontId="11" fillId="0" borderId="14" xfId="44" applyNumberFormat="1" applyFont="1" applyBorder="1" applyAlignment="1">
      <alignment horizontal="right"/>
    </xf>
    <xf numFmtId="43" fontId="25" fillId="0" borderId="0" xfId="44" applyFont="1" applyBorder="1" applyAlignment="1">
      <alignment horizontal="right"/>
    </xf>
    <xf numFmtId="38" fontId="25" fillId="0" borderId="0" xfId="59" applyNumberFormat="1" applyFont="1" applyAlignment="1">
      <alignment horizontal="right"/>
      <protection/>
    </xf>
    <xf numFmtId="0" fontId="11" fillId="0" borderId="0" xfId="59" applyFont="1">
      <alignment/>
      <protection/>
    </xf>
    <xf numFmtId="7" fontId="3" fillId="0" borderId="0" xfId="59" applyNumberFormat="1" applyFont="1" applyAlignment="1">
      <alignment horizontal="center"/>
      <protection/>
    </xf>
    <xf numFmtId="7" fontId="5" fillId="0" borderId="0" xfId="59" applyNumberFormat="1" applyFont="1" applyAlignment="1">
      <alignment horizontal="center"/>
      <protection/>
    </xf>
    <xf numFmtId="7" fontId="6" fillId="0" borderId="0" xfId="59" applyNumberFormat="1" applyFont="1" applyAlignment="1">
      <alignment horizontal="center"/>
      <protection/>
    </xf>
    <xf numFmtId="7" fontId="6" fillId="0" borderId="0" xfId="59" applyNumberFormat="1" applyFont="1" applyAlignment="1" quotePrefix="1">
      <alignment horizontal="center"/>
      <protection/>
    </xf>
    <xf numFmtId="7" fontId="5" fillId="0" borderId="0" xfId="0" applyNumberFormat="1" applyFont="1" applyAlignment="1">
      <alignment horizontal="center"/>
    </xf>
    <xf numFmtId="7" fontId="6" fillId="0" borderId="0" xfId="0" applyNumberFormat="1" applyFont="1" applyAlignment="1">
      <alignment horizontal="center"/>
    </xf>
    <xf numFmtId="7" fontId="6" fillId="0" borderId="0" xfId="0" applyNumberFormat="1" applyFont="1" applyAlignment="1" quotePrefix="1">
      <alignment horizontal="center"/>
    </xf>
    <xf numFmtId="43" fontId="14" fillId="0" borderId="0" xfId="59" applyNumberFormat="1" applyFont="1" applyAlignment="1">
      <alignment horizontal="center"/>
      <protection/>
    </xf>
    <xf numFmtId="43" fontId="5" fillId="0" borderId="0" xfId="59" applyNumberFormat="1" applyFont="1" applyAlignment="1">
      <alignment horizontal="center"/>
      <protection/>
    </xf>
    <xf numFmtId="43" fontId="6" fillId="0" borderId="0" xfId="59" applyNumberFormat="1" applyFont="1" applyAlignment="1">
      <alignment horizontal="center"/>
      <protection/>
    </xf>
    <xf numFmtId="43" fontId="3" fillId="0" borderId="23" xfId="59" applyNumberFormat="1" applyFont="1" applyBorder="1" applyAlignment="1">
      <alignment horizontal="center"/>
      <protection/>
    </xf>
    <xf numFmtId="43" fontId="3" fillId="0" borderId="24" xfId="59" applyNumberFormat="1" applyFont="1" applyBorder="1" applyAlignment="1">
      <alignment horizontal="center"/>
      <protection/>
    </xf>
    <xf numFmtId="43" fontId="3" fillId="0" borderId="16" xfId="59" applyNumberFormat="1" applyFont="1" applyBorder="1" applyAlignment="1">
      <alignment horizontal="center"/>
      <protection/>
    </xf>
    <xf numFmtId="43" fontId="5" fillId="0" borderId="22" xfId="59" applyNumberFormat="1" applyFont="1" applyBorder="1" applyAlignment="1">
      <alignment horizontal="center"/>
      <protection/>
    </xf>
    <xf numFmtId="43" fontId="5" fillId="0" borderId="17" xfId="59" applyNumberFormat="1" applyFont="1" applyBorder="1" applyAlignment="1">
      <alignment horizontal="center"/>
      <protection/>
    </xf>
    <xf numFmtId="43" fontId="6" fillId="0" borderId="22" xfId="59" applyNumberFormat="1" applyFont="1" applyBorder="1" applyAlignment="1">
      <alignment horizontal="center"/>
      <protection/>
    </xf>
    <xf numFmtId="43" fontId="6" fillId="0" borderId="17" xfId="59" applyNumberFormat="1" applyFont="1" applyBorder="1" applyAlignment="1">
      <alignment horizontal="center"/>
      <protection/>
    </xf>
    <xf numFmtId="0" fontId="13" fillId="0" borderId="0" xfId="59" applyFont="1" applyAlignment="1">
      <alignment horizontal="left" vertical="center" wrapText="1"/>
      <protection/>
    </xf>
    <xf numFmtId="0" fontId="26" fillId="0" borderId="0" xfId="60" applyFont="1" applyAlignment="1">
      <alignment horizontal="center" vertical="center" wrapText="1"/>
      <protection/>
    </xf>
    <xf numFmtId="167" fontId="14" fillId="0" borderId="0" xfId="44" applyNumberFormat="1" applyFont="1" applyAlignment="1">
      <alignment horizontal="center"/>
    </xf>
    <xf numFmtId="167" fontId="6" fillId="0" borderId="0" xfId="44" applyNumberFormat="1" applyFont="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Currency [0] 2" xfId="48"/>
    <cellStyle name="Currency 2" xfId="49"/>
    <cellStyle name="Explanatory Text" xfId="50"/>
    <cellStyle name="Good" xfId="51"/>
    <cellStyle name="Heading 1" xfId="52"/>
    <cellStyle name="Heading 2" xfId="53"/>
    <cellStyle name="Heading 3" xfId="54"/>
    <cellStyle name="Heading 4" xfId="55"/>
    <cellStyle name="Input" xfId="56"/>
    <cellStyle name="Linked Cell" xfId="57"/>
    <cellStyle name="Neutral" xfId="58"/>
    <cellStyle name="Normal 9" xfId="59"/>
    <cellStyle name="Normal 9 2"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6</xdr:row>
      <xdr:rowOff>28575</xdr:rowOff>
    </xdr:from>
    <xdr:ext cx="190500" cy="933450"/>
    <xdr:sp>
      <xdr:nvSpPr>
        <xdr:cNvPr id="1" name="Rectangle 1"/>
        <xdr:cNvSpPr>
          <a:spLocks/>
        </xdr:cNvSpPr>
      </xdr:nvSpPr>
      <xdr:spPr>
        <a:xfrm>
          <a:off x="4619625"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2" name="Rectangle 2"/>
        <xdr:cNvSpPr>
          <a:spLocks/>
        </xdr:cNvSpPr>
      </xdr:nvSpPr>
      <xdr:spPr>
        <a:xfrm>
          <a:off x="4619625"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3" name="Rectangle 1"/>
        <xdr:cNvSpPr>
          <a:spLocks/>
        </xdr:cNvSpPr>
      </xdr:nvSpPr>
      <xdr:spPr>
        <a:xfrm>
          <a:off x="4619625"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4" name="Rectangle 2"/>
        <xdr:cNvSpPr>
          <a:spLocks/>
        </xdr:cNvSpPr>
      </xdr:nvSpPr>
      <xdr:spPr>
        <a:xfrm>
          <a:off x="4619625"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5" name="Rectangle 1"/>
        <xdr:cNvSpPr>
          <a:spLocks/>
        </xdr:cNvSpPr>
      </xdr:nvSpPr>
      <xdr:spPr>
        <a:xfrm>
          <a:off x="4619625"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6" name="Rectangle 2"/>
        <xdr:cNvSpPr>
          <a:spLocks/>
        </xdr:cNvSpPr>
      </xdr:nvSpPr>
      <xdr:spPr>
        <a:xfrm>
          <a:off x="4619625"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7" name="Rectangle 1"/>
        <xdr:cNvSpPr>
          <a:spLocks/>
        </xdr:cNvSpPr>
      </xdr:nvSpPr>
      <xdr:spPr>
        <a:xfrm>
          <a:off x="4619625"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8" name="Rectangle 2"/>
        <xdr:cNvSpPr>
          <a:spLocks/>
        </xdr:cNvSpPr>
      </xdr:nvSpPr>
      <xdr:spPr>
        <a:xfrm>
          <a:off x="4619625"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9" name="Rectangle 1"/>
        <xdr:cNvSpPr>
          <a:spLocks/>
        </xdr:cNvSpPr>
      </xdr:nvSpPr>
      <xdr:spPr>
        <a:xfrm>
          <a:off x="4619625"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10" name="Rectangle 2"/>
        <xdr:cNvSpPr>
          <a:spLocks/>
        </xdr:cNvSpPr>
      </xdr:nvSpPr>
      <xdr:spPr>
        <a:xfrm>
          <a:off x="4619625"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Q21%20Financial%20Result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Q21"/>
      <sheetName val="Balance Sheet-1"/>
      <sheetName val="Income Statement-2"/>
      <sheetName val="Equity QTD-3"/>
      <sheetName val="Earned Incurred QTD-4"/>
      <sheetName val="Premiums QTD-5"/>
      <sheetName val="Losses Incurred QTD-6"/>
      <sheetName val="Loss Expenses QTD-7"/>
      <sheetName val="Unpaid Loss Reserves-8"/>
      <sheetName val="Unpaid Loss Expense Reserves-9"/>
      <sheetName val="Loss Expenses Paid QTD-10"/>
      <sheetName val="Business Summary pg-1"/>
      <sheetName val="Balance pg-2"/>
      <sheetName val="Income pg-3"/>
      <sheetName val="Written Premium-4"/>
      <sheetName val="Earned Premium-5"/>
      <sheetName val="In-Force Policies QTD-6"/>
      <sheetName val="In-Force Policies YTD-7"/>
      <sheetName val="Dwelling Business-8"/>
      <sheetName val="Commercial Business-9 "/>
      <sheetName val="Crime Business-10"/>
      <sheetName val="Underwriting Expenses-11"/>
      <sheetName val="Expense Ratio-12"/>
      <sheetName val="New Claims Reported-13"/>
      <sheetName val="Open Claims Inventory-14"/>
      <sheetName val="Claims &amp; Claims Expenses-15"/>
      <sheetName val="Loss Ratio-16"/>
      <sheetName val="Combined Ratio-17"/>
      <sheetName val="UW Gain (Loss)-18"/>
      <sheetName val="Large Losses-19"/>
      <sheetName val="Paid Losses &amp; LAE-20"/>
      <sheetName val="Claims Closed-21"/>
      <sheetName val="Dwelling-22"/>
      <sheetName val="Commercial-23"/>
      <sheetName val="Frequency-24"/>
      <sheetName val="Balance Sheet Flux Analysis - 1"/>
      <sheetName val="Balance Sheet Flux Analysis - 2"/>
      <sheetName val="IS Flux Analysis - 1 "/>
      <sheetName val="IS Flux Analysis - 2"/>
      <sheetName val="Claims Incurred"/>
      <sheetName val="Underwriting Expenses - 1"/>
      <sheetName val="Underwriting Expenses - 2"/>
      <sheetName val="Business Results - 1"/>
      <sheetName val="Business Results - 2"/>
      <sheetName val="Business Results - 3"/>
    </sheetNames>
    <sheetDataSet>
      <sheetData sheetId="0">
        <row r="23">
          <cell r="D23">
            <v>6286485.87</v>
          </cell>
        </row>
        <row r="28">
          <cell r="D28">
            <v>1328977.0100000002</v>
          </cell>
        </row>
        <row r="32">
          <cell r="D32">
            <v>1272897.72</v>
          </cell>
        </row>
        <row r="36">
          <cell r="D36">
            <v>5966.210000000001</v>
          </cell>
          <cell r="F36">
            <v>5966</v>
          </cell>
        </row>
        <row r="43">
          <cell r="D43">
            <v>84295.91</v>
          </cell>
        </row>
        <row r="51">
          <cell r="D51">
            <v>25035.18</v>
          </cell>
        </row>
        <row r="61">
          <cell r="D61">
            <v>9003657.899999999</v>
          </cell>
        </row>
        <row r="63">
          <cell r="E63">
            <v>-1278433</v>
          </cell>
        </row>
        <row r="64">
          <cell r="E64">
            <v>-474201</v>
          </cell>
        </row>
        <row r="65">
          <cell r="E65">
            <v>-3473</v>
          </cell>
        </row>
        <row r="67">
          <cell r="E67">
            <v>-878534</v>
          </cell>
        </row>
        <row r="68">
          <cell r="E68">
            <v>-324080</v>
          </cell>
        </row>
        <row r="69">
          <cell r="E69">
            <v>-2213</v>
          </cell>
        </row>
        <row r="130">
          <cell r="F130">
            <v>-105097</v>
          </cell>
        </row>
        <row r="134">
          <cell r="D134">
            <v>-15513.460000000001</v>
          </cell>
        </row>
        <row r="138">
          <cell r="D138">
            <v>-11489.119999999999</v>
          </cell>
        </row>
        <row r="147">
          <cell r="F147">
            <v>-151989</v>
          </cell>
        </row>
        <row r="171">
          <cell r="D171">
            <v>-66232.81</v>
          </cell>
        </row>
        <row r="174">
          <cell r="D174">
            <v>-1031529</v>
          </cell>
        </row>
        <row r="177">
          <cell r="D177">
            <v>-427230</v>
          </cell>
        </row>
        <row r="180">
          <cell r="D180">
            <v>-226036.25</v>
          </cell>
        </row>
        <row r="186">
          <cell r="D186">
            <v>-61404.55</v>
          </cell>
        </row>
        <row r="188">
          <cell r="D188">
            <v>-6622571.739999998</v>
          </cell>
        </row>
        <row r="210">
          <cell r="E210">
            <v>694</v>
          </cell>
        </row>
        <row r="211">
          <cell r="E211">
            <v>241</v>
          </cell>
        </row>
        <row r="213">
          <cell r="E213">
            <v>6102</v>
          </cell>
        </row>
        <row r="214">
          <cell r="E214">
            <v>5270</v>
          </cell>
        </row>
        <row r="215">
          <cell r="E215">
            <v>-241</v>
          </cell>
        </row>
        <row r="217">
          <cell r="E217">
            <v>-1002919</v>
          </cell>
        </row>
        <row r="218">
          <cell r="E218">
            <v>-370488</v>
          </cell>
        </row>
        <row r="219">
          <cell r="E219">
            <v>-2731</v>
          </cell>
        </row>
        <row r="253">
          <cell r="F253">
            <v>-11953</v>
          </cell>
        </row>
        <row r="260">
          <cell r="F260">
            <v>-6598</v>
          </cell>
        </row>
        <row r="263">
          <cell r="F263">
            <v>-2400</v>
          </cell>
        </row>
        <row r="276">
          <cell r="E276">
            <v>-150</v>
          </cell>
        </row>
        <row r="365">
          <cell r="F365">
            <v>-12</v>
          </cell>
        </row>
        <row r="369">
          <cell r="F369">
            <v>-924</v>
          </cell>
        </row>
        <row r="373">
          <cell r="F373">
            <v>110595</v>
          </cell>
        </row>
        <row r="375">
          <cell r="F375">
            <v>109659</v>
          </cell>
        </row>
        <row r="378">
          <cell r="F378">
            <v>16576</v>
          </cell>
        </row>
        <row r="380">
          <cell r="F380">
            <v>4100</v>
          </cell>
        </row>
        <row r="383">
          <cell r="F383">
            <v>7459</v>
          </cell>
        </row>
        <row r="385">
          <cell r="F385">
            <v>28135</v>
          </cell>
        </row>
        <row r="583">
          <cell r="D583">
            <v>-2381086.1600000006</v>
          </cell>
        </row>
        <row r="587">
          <cell r="F587">
            <v>735354</v>
          </cell>
        </row>
      </sheetData>
      <sheetData sheetId="8">
        <row r="9">
          <cell r="B9">
            <v>20000</v>
          </cell>
          <cell r="C9">
            <v>424667</v>
          </cell>
          <cell r="D9">
            <v>85795</v>
          </cell>
          <cell r="E9">
            <v>50000</v>
          </cell>
        </row>
        <row r="10">
          <cell r="B10">
            <v>5000</v>
          </cell>
          <cell r="C10">
            <v>36000</v>
          </cell>
          <cell r="D10">
            <v>0</v>
          </cell>
          <cell r="E10">
            <v>0</v>
          </cell>
        </row>
        <row r="11">
          <cell r="B11">
            <v>0</v>
          </cell>
          <cell r="C11">
            <v>0</v>
          </cell>
          <cell r="D11">
            <v>0</v>
          </cell>
          <cell r="E11">
            <v>0</v>
          </cell>
        </row>
        <row r="16">
          <cell r="B16">
            <v>34728</v>
          </cell>
          <cell r="C16">
            <v>508551</v>
          </cell>
          <cell r="D16">
            <v>0</v>
          </cell>
          <cell r="E16">
            <v>0</v>
          </cell>
        </row>
        <row r="17">
          <cell r="B17">
            <v>8682</v>
          </cell>
          <cell r="C17">
            <v>43111</v>
          </cell>
          <cell r="D17">
            <v>0</v>
          </cell>
          <cell r="E17">
            <v>0</v>
          </cell>
        </row>
        <row r="18">
          <cell r="B18">
            <v>0</v>
          </cell>
          <cell r="C18">
            <v>0</v>
          </cell>
          <cell r="D18">
            <v>0</v>
          </cell>
          <cell r="E18">
            <v>0</v>
          </cell>
        </row>
      </sheetData>
      <sheetData sheetId="9">
        <row r="12">
          <cell r="F12">
            <v>219207</v>
          </cell>
        </row>
        <row r="19">
          <cell r="F19">
            <v>129376</v>
          </cell>
        </row>
        <row r="22">
          <cell r="B22">
            <v>12360</v>
          </cell>
          <cell r="C22">
            <v>245349</v>
          </cell>
          <cell r="D22">
            <v>44576</v>
          </cell>
          <cell r="E22">
            <v>22409</v>
          </cell>
        </row>
        <row r="23">
          <cell r="B23">
            <v>3090</v>
          </cell>
          <cell r="C23">
            <v>20799</v>
          </cell>
          <cell r="D23">
            <v>0</v>
          </cell>
          <cell r="E23">
            <v>0</v>
          </cell>
        </row>
        <row r="24">
          <cell r="B24">
            <v>0</v>
          </cell>
          <cell r="C24">
            <v>0</v>
          </cell>
          <cell r="D24">
            <v>0</v>
          </cell>
          <cell r="E24">
            <v>0</v>
          </cell>
        </row>
      </sheetData>
      <sheetData sheetId="10">
        <row r="9">
          <cell r="K9">
            <v>18613</v>
          </cell>
        </row>
        <row r="10">
          <cell r="E10">
            <v>0</v>
          </cell>
          <cell r="K10">
            <v>60</v>
          </cell>
        </row>
        <row r="11">
          <cell r="E11">
            <v>0</v>
          </cell>
          <cell r="K11">
            <v>0</v>
          </cell>
        </row>
        <row r="12">
          <cell r="C12">
            <v>18673</v>
          </cell>
        </row>
        <row r="15">
          <cell r="E15">
            <v>14052</v>
          </cell>
          <cell r="K15">
            <v>5484</v>
          </cell>
        </row>
        <row r="16">
          <cell r="E16">
            <v>22492</v>
          </cell>
          <cell r="K16">
            <v>8852</v>
          </cell>
        </row>
        <row r="17">
          <cell r="E17">
            <v>0</v>
          </cell>
          <cell r="K17">
            <v>0</v>
          </cell>
        </row>
        <row r="18">
          <cell r="C18">
            <v>9269</v>
          </cell>
          <cell r="I18">
            <v>5067</v>
          </cell>
        </row>
        <row r="21">
          <cell r="E21">
            <v>448036</v>
          </cell>
          <cell r="K21">
            <v>80836</v>
          </cell>
        </row>
        <row r="22">
          <cell r="E22">
            <v>293310</v>
          </cell>
          <cell r="K22">
            <v>80597</v>
          </cell>
        </row>
        <row r="23">
          <cell r="E23">
            <v>0</v>
          </cell>
          <cell r="K23">
            <v>0</v>
          </cell>
        </row>
        <row r="24">
          <cell r="C24">
            <v>58640</v>
          </cell>
          <cell r="I24">
            <v>102793</v>
          </cell>
        </row>
        <row r="27">
          <cell r="E27">
            <v>52051</v>
          </cell>
          <cell r="K27">
            <v>9274</v>
          </cell>
        </row>
        <row r="28">
          <cell r="E28">
            <v>6354</v>
          </cell>
          <cell r="K28">
            <v>2196</v>
          </cell>
        </row>
        <row r="29">
          <cell r="E29">
            <v>0</v>
          </cell>
          <cell r="K29">
            <v>0</v>
          </cell>
        </row>
        <row r="30">
          <cell r="C30">
            <v>3372</v>
          </cell>
          <cell r="I30">
            <v>8098</v>
          </cell>
        </row>
        <row r="36">
          <cell r="C36">
            <v>89954</v>
          </cell>
          <cell r="E36">
            <v>836295</v>
          </cell>
          <cell r="I36">
            <v>115958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48"/>
  <sheetViews>
    <sheetView tabSelected="1" zoomScalePageLayoutView="0" workbookViewId="0" topLeftCell="A1">
      <selection activeCell="A1" sqref="A1:E1"/>
    </sheetView>
  </sheetViews>
  <sheetFormatPr defaultColWidth="15.7109375" defaultRowHeight="15" customHeight="1"/>
  <cols>
    <col min="1" max="1" width="52.57421875" style="9" customWidth="1"/>
    <col min="2" max="4" width="16.7109375" style="43" customWidth="1"/>
    <col min="5" max="5" width="15.7109375" style="8" customWidth="1"/>
    <col min="6" max="16384" width="15.7109375" style="9" customWidth="1"/>
  </cols>
  <sheetData>
    <row r="1" spans="1:5" s="1" customFormat="1" ht="30" customHeight="1">
      <c r="A1" s="275" t="s">
        <v>0</v>
      </c>
      <c r="B1" s="275"/>
      <c r="C1" s="275"/>
      <c r="D1" s="275"/>
      <c r="E1" s="275"/>
    </row>
    <row r="2" spans="1:5" s="1" customFormat="1" ht="15" customHeight="1">
      <c r="A2" s="276"/>
      <c r="B2" s="276"/>
      <c r="C2" s="276"/>
      <c r="D2" s="276"/>
      <c r="E2" s="276"/>
    </row>
    <row r="3" spans="1:5" s="3" customFormat="1" ht="15" customHeight="1">
      <c r="A3" s="277" t="s">
        <v>1</v>
      </c>
      <c r="B3" s="277"/>
      <c r="C3" s="277"/>
      <c r="D3" s="277"/>
      <c r="E3" s="277"/>
    </row>
    <row r="4" spans="1:5" s="3" customFormat="1" ht="15" customHeight="1">
      <c r="A4" s="278" t="s">
        <v>2</v>
      </c>
      <c r="B4" s="278"/>
      <c r="C4" s="278"/>
      <c r="D4" s="278"/>
      <c r="E4" s="278"/>
    </row>
    <row r="5" spans="1:5" s="3" customFormat="1" ht="15" customHeight="1">
      <c r="A5" s="4"/>
      <c r="B5" s="5"/>
      <c r="C5" s="5"/>
      <c r="D5" s="5"/>
      <c r="E5" s="2"/>
    </row>
    <row r="6" spans="1:4" ht="45" customHeight="1">
      <c r="A6" s="6"/>
      <c r="B6" s="7" t="s">
        <v>3</v>
      </c>
      <c r="C6" s="7" t="s">
        <v>4</v>
      </c>
      <c r="D6" s="7" t="s">
        <v>5</v>
      </c>
    </row>
    <row r="7" spans="1:4" ht="15" customHeight="1">
      <c r="A7" s="10" t="s">
        <v>6</v>
      </c>
      <c r="B7" s="11"/>
      <c r="C7" s="11"/>
      <c r="D7" s="11"/>
    </row>
    <row r="8" spans="1:4" ht="15" customHeight="1">
      <c r="A8" s="12" t="s">
        <v>7</v>
      </c>
      <c r="B8" s="13">
        <f>'[1]1Q21'!D28</f>
        <v>1328977.0100000002</v>
      </c>
      <c r="C8" s="14">
        <v>0</v>
      </c>
      <c r="D8" s="13">
        <f>B8-C8</f>
        <v>1328977.0100000002</v>
      </c>
    </row>
    <row r="9" spans="1:4" ht="15" customHeight="1">
      <c r="A9" s="12" t="s">
        <v>8</v>
      </c>
      <c r="B9" s="15">
        <f>'[1]1Q21'!D32</f>
        <v>1272897.72</v>
      </c>
      <c r="C9" s="14">
        <v>0</v>
      </c>
      <c r="D9" s="15">
        <f aca="true" t="shared" si="0" ref="D9:D16">B9-C9</f>
        <v>1272897.72</v>
      </c>
    </row>
    <row r="10" spans="1:4" ht="15" customHeight="1">
      <c r="A10" s="12" t="s">
        <v>9</v>
      </c>
      <c r="B10" s="15">
        <f>'[1]1Q21'!D23</f>
        <v>6286485.87</v>
      </c>
      <c r="C10" s="14">
        <v>0</v>
      </c>
      <c r="D10" s="15">
        <f t="shared" si="0"/>
        <v>6286485.87</v>
      </c>
    </row>
    <row r="11" spans="1:4" ht="15" customHeight="1">
      <c r="A11" s="12" t="s">
        <v>10</v>
      </c>
      <c r="B11" s="15">
        <v>63469</v>
      </c>
      <c r="C11" s="15">
        <f>B11</f>
        <v>63469</v>
      </c>
      <c r="D11" s="16">
        <f t="shared" si="0"/>
        <v>0</v>
      </c>
    </row>
    <row r="12" spans="1:4" ht="15" customHeight="1">
      <c r="A12" s="12" t="s">
        <v>11</v>
      </c>
      <c r="B12" s="17">
        <f>'[1]1Q21'!D36</f>
        <v>5966.210000000001</v>
      </c>
      <c r="C12" s="14">
        <v>0</v>
      </c>
      <c r="D12" s="15">
        <f t="shared" si="0"/>
        <v>5966.210000000001</v>
      </c>
    </row>
    <row r="13" spans="1:4" ht="15" customHeight="1">
      <c r="A13" s="12" t="s">
        <v>12</v>
      </c>
      <c r="B13" s="15">
        <f>91110.75-43235.75</f>
        <v>47875</v>
      </c>
      <c r="C13" s="15">
        <f>B13</f>
        <v>47875</v>
      </c>
      <c r="D13" s="16">
        <f t="shared" si="0"/>
        <v>0</v>
      </c>
    </row>
    <row r="14" spans="1:5" ht="15" customHeight="1">
      <c r="A14" s="12" t="s">
        <v>13</v>
      </c>
      <c r="B14" s="17">
        <f>14419-11743+'[1]1Q21'!D51</f>
        <v>27711.18</v>
      </c>
      <c r="C14" s="17">
        <f>14419-11743</f>
        <v>2676</v>
      </c>
      <c r="D14" s="15">
        <f t="shared" si="0"/>
        <v>25035.18</v>
      </c>
      <c r="E14" s="18"/>
    </row>
    <row r="15" spans="1:5" ht="15" customHeight="1">
      <c r="A15" s="12" t="s">
        <v>14</v>
      </c>
      <c r="B15" s="17">
        <f>17949-6935</f>
        <v>11014</v>
      </c>
      <c r="C15" s="17">
        <f>B15</f>
        <v>11014</v>
      </c>
      <c r="D15" s="14">
        <f t="shared" si="0"/>
        <v>0</v>
      </c>
      <c r="E15" s="18"/>
    </row>
    <row r="16" spans="1:4" ht="15" customHeight="1">
      <c r="A16" s="12" t="s">
        <v>15</v>
      </c>
      <c r="B16" s="17">
        <f>'[1]1Q21'!D43</f>
        <v>84295.91</v>
      </c>
      <c r="C16" s="17">
        <v>0</v>
      </c>
      <c r="D16" s="15">
        <f t="shared" si="0"/>
        <v>84295.91</v>
      </c>
    </row>
    <row r="17" spans="1:5" ht="15" customHeight="1">
      <c r="A17" s="19" t="s">
        <v>16</v>
      </c>
      <c r="B17" s="20">
        <f>SUM(B8:B16)</f>
        <v>9128691.900000002</v>
      </c>
      <c r="C17" s="20">
        <f>SUM(C8:C16)</f>
        <v>125034</v>
      </c>
      <c r="D17" s="20">
        <f>SUM(D8:D16)</f>
        <v>9003657.900000002</v>
      </c>
      <c r="E17" s="18">
        <f>'[1]1Q21'!D61</f>
        <v>9003657.899999999</v>
      </c>
    </row>
    <row r="18" spans="1:4" ht="15" customHeight="1">
      <c r="A18" s="19"/>
      <c r="B18" s="22"/>
      <c r="C18" s="22"/>
      <c r="D18" s="23"/>
    </row>
    <row r="19" spans="1:4" ht="15" customHeight="1">
      <c r="A19" s="24" t="s">
        <v>17</v>
      </c>
      <c r="B19" s="25"/>
      <c r="C19" s="25"/>
      <c r="D19" s="25"/>
    </row>
    <row r="20" spans="1:4" ht="15" customHeight="1">
      <c r="A20" s="12" t="s">
        <v>18</v>
      </c>
      <c r="B20" s="25"/>
      <c r="C20" s="26">
        <f>-'[1]1Q21'!D174</f>
        <v>1031529</v>
      </c>
      <c r="D20" s="25"/>
    </row>
    <row r="21" spans="1:4" ht="15" customHeight="1">
      <c r="A21" s="12" t="s">
        <v>19</v>
      </c>
      <c r="B21" s="25"/>
      <c r="C21" s="26">
        <f>-'[1]1Q21'!D177</f>
        <v>427230</v>
      </c>
      <c r="D21" s="25"/>
    </row>
    <row r="22" spans="1:4" ht="15" customHeight="1">
      <c r="A22" s="12" t="s">
        <v>20</v>
      </c>
      <c r="B22" s="25"/>
      <c r="C22" s="26">
        <f>-'[1]1Q21'!D171</f>
        <v>66232.81</v>
      </c>
      <c r="D22" s="25"/>
    </row>
    <row r="23" spans="1:4" ht="15" customHeight="1">
      <c r="A23" s="12" t="s">
        <v>21</v>
      </c>
      <c r="B23" s="25"/>
      <c r="C23" s="26">
        <f>-'[1]1Q21'!D180</f>
        <v>226036.25</v>
      </c>
      <c r="D23" s="25"/>
    </row>
    <row r="24" spans="1:4" ht="15" customHeight="1">
      <c r="A24" s="12" t="s">
        <v>22</v>
      </c>
      <c r="B24" s="25"/>
      <c r="C24" s="26">
        <f>-'[1]1Q21'!D186</f>
        <v>61404.55</v>
      </c>
      <c r="D24" s="25"/>
    </row>
    <row r="25" spans="1:4" ht="15" customHeight="1">
      <c r="A25" s="12" t="s">
        <v>23</v>
      </c>
      <c r="B25" s="25"/>
      <c r="C25" s="26">
        <f>-'[1]1Q21'!D138</f>
        <v>11489.119999999999</v>
      </c>
      <c r="D25" s="25"/>
    </row>
    <row r="26" spans="1:4" ht="15" customHeight="1">
      <c r="A26" s="12" t="s">
        <v>24</v>
      </c>
      <c r="B26" s="25"/>
      <c r="C26" s="27">
        <f>-'[1]1Q21'!D134</f>
        <v>15513.460000000001</v>
      </c>
      <c r="D26" s="23"/>
    </row>
    <row r="27" spans="1:4" ht="15" customHeight="1">
      <c r="A27" s="12"/>
      <c r="B27" s="28"/>
      <c r="C27" s="25"/>
      <c r="D27" s="23"/>
    </row>
    <row r="28" spans="1:4" ht="15" customHeight="1">
      <c r="A28" s="19" t="s">
        <v>25</v>
      </c>
      <c r="B28" s="25"/>
      <c r="C28" s="25"/>
      <c r="D28" s="29">
        <f>SUM(C20:C26)</f>
        <v>1839435.1900000002</v>
      </c>
    </row>
    <row r="29" spans="1:4" ht="15" customHeight="1">
      <c r="A29" s="30"/>
      <c r="B29" s="25"/>
      <c r="C29" s="25"/>
      <c r="D29" s="25"/>
    </row>
    <row r="30" spans="1:4" ht="15" customHeight="1">
      <c r="A30" s="24" t="s">
        <v>26</v>
      </c>
      <c r="B30" s="25"/>
      <c r="C30" s="25"/>
      <c r="D30" s="25"/>
    </row>
    <row r="31" spans="1:4" ht="15" customHeight="1">
      <c r="A31" s="12" t="s">
        <v>27</v>
      </c>
      <c r="B31" s="25"/>
      <c r="C31" s="26">
        <f>'Equity QTD-3'!F42</f>
        <v>2960934</v>
      </c>
      <c r="D31" s="25"/>
    </row>
    <row r="32" spans="1:5" ht="15" customHeight="1">
      <c r="A32" s="12" t="s">
        <v>28</v>
      </c>
      <c r="B32" s="25"/>
      <c r="C32" s="26">
        <f>'Losses Incurred QTD-6'!F18</f>
        <v>621462</v>
      </c>
      <c r="D32" s="23"/>
      <c r="E32" s="31"/>
    </row>
    <row r="33" spans="1:5" ht="15" customHeight="1">
      <c r="A33" s="12" t="s">
        <v>29</v>
      </c>
      <c r="B33" s="25"/>
      <c r="C33" s="26">
        <f>'Losses Incurred QTD-6'!F24</f>
        <v>595072</v>
      </c>
      <c r="D33" s="23"/>
      <c r="E33" s="31"/>
    </row>
    <row r="34" spans="1:5" ht="15" customHeight="1">
      <c r="A34" s="12" t="s">
        <v>30</v>
      </c>
      <c r="B34" s="25"/>
      <c r="C34" s="26">
        <f>'[1]Unpaid Loss Expense Reserves-9'!F12</f>
        <v>219207</v>
      </c>
      <c r="D34" s="23"/>
      <c r="E34" s="31"/>
    </row>
    <row r="35" spans="1:5" ht="15" customHeight="1">
      <c r="A35" s="12" t="s">
        <v>31</v>
      </c>
      <c r="B35" s="22"/>
      <c r="C35" s="26">
        <f>'[1]Unpaid Loss Expense Reserves-9'!F19</f>
        <v>129376</v>
      </c>
      <c r="D35" s="23"/>
      <c r="E35" s="31"/>
    </row>
    <row r="36" spans="1:4" ht="15" customHeight="1">
      <c r="A36" s="12" t="s">
        <v>32</v>
      </c>
      <c r="B36" s="25"/>
      <c r="C36" s="26">
        <f>'Equity QTD-3'!F45</f>
        <v>151989</v>
      </c>
      <c r="D36" s="25"/>
    </row>
    <row r="37" spans="1:4" ht="15" customHeight="1">
      <c r="A37" s="12" t="s">
        <v>33</v>
      </c>
      <c r="B37" s="25"/>
      <c r="C37" s="27">
        <f>'Equity QTD-3'!F46</f>
        <v>105097</v>
      </c>
      <c r="D37" s="25"/>
    </row>
    <row r="38" spans="1:4" ht="15" customHeight="1">
      <c r="A38" s="12"/>
      <c r="B38" s="23"/>
      <c r="C38" s="25"/>
      <c r="D38" s="25"/>
    </row>
    <row r="39" spans="1:7" ht="15" customHeight="1">
      <c r="A39" s="33" t="s">
        <v>34</v>
      </c>
      <c r="B39" s="25"/>
      <c r="C39" s="22"/>
      <c r="D39" s="29">
        <f>SUM(C31:C37)</f>
        <v>4783137</v>
      </c>
      <c r="G39" s="9" t="s">
        <v>35</v>
      </c>
    </row>
    <row r="40" spans="1:4" ht="15" customHeight="1">
      <c r="A40" s="33"/>
      <c r="B40" s="25"/>
      <c r="C40" s="22"/>
      <c r="D40" s="34"/>
    </row>
    <row r="41" spans="1:5" ht="15" customHeight="1">
      <c r="A41" s="19" t="s">
        <v>36</v>
      </c>
      <c r="B41" s="25"/>
      <c r="C41" s="22"/>
      <c r="D41" s="35">
        <f>D28+D39</f>
        <v>6622572.19</v>
      </c>
      <c r="E41" s="18">
        <f>-'[1]1Q21'!D188</f>
        <v>6622571.739999998</v>
      </c>
    </row>
    <row r="42" spans="1:4" ht="15" customHeight="1">
      <c r="A42" s="30"/>
      <c r="B42" s="25"/>
      <c r="C42" s="22"/>
      <c r="D42" s="25"/>
    </row>
    <row r="43" spans="1:4" ht="15" customHeight="1">
      <c r="A43" s="24" t="s">
        <v>37</v>
      </c>
      <c r="B43" s="25"/>
      <c r="C43" s="22"/>
      <c r="D43" s="25"/>
    </row>
    <row r="44" spans="1:5" ht="15" customHeight="1">
      <c r="A44" s="12" t="s">
        <v>38</v>
      </c>
      <c r="B44" s="25"/>
      <c r="C44" s="22"/>
      <c r="D44" s="36">
        <f>D17-D41</f>
        <v>2381085.710000002</v>
      </c>
      <c r="E44" s="37">
        <f>-'[1]1Q21'!D583</f>
        <v>2381086.1600000006</v>
      </c>
    </row>
    <row r="45" spans="1:5" ht="15" customHeight="1">
      <c r="A45" s="30"/>
      <c r="B45" s="22"/>
      <c r="C45" s="22"/>
      <c r="D45" s="25"/>
      <c r="E45" s="39"/>
    </row>
    <row r="46" spans="1:5" ht="15" customHeight="1" thickBot="1">
      <c r="A46" s="33" t="s">
        <v>39</v>
      </c>
      <c r="B46" s="25"/>
      <c r="C46" s="25"/>
      <c r="D46" s="40">
        <f>D41+D44</f>
        <v>9003657.900000002</v>
      </c>
      <c r="E46" s="18"/>
    </row>
    <row r="47" spans="1:5" ht="15" customHeight="1" thickTop="1">
      <c r="A47" s="41"/>
      <c r="B47" s="42"/>
      <c r="C47" s="42"/>
      <c r="D47" s="42"/>
      <c r="E47" s="21"/>
    </row>
    <row r="48" spans="1:4" ht="15" customHeight="1">
      <c r="A48" s="33"/>
      <c r="B48" s="25"/>
      <c r="C48" s="22"/>
      <c r="D48" s="29"/>
    </row>
  </sheetData>
  <sheetProtection/>
  <mergeCells count="4">
    <mergeCell ref="A1:E1"/>
    <mergeCell ref="A2:E2"/>
    <mergeCell ref="A3:E3"/>
    <mergeCell ref="A4:E4"/>
  </mergeCells>
  <printOptions horizontalCentered="1"/>
  <pageMargins left="0.5" right="0.5" top="0.5" bottom="0.5" header="0.25" footer="0.25"/>
  <pageSetup horizontalDpi="600" verticalDpi="600" orientation="portrait" scale="80" r:id="rId2"/>
  <headerFooter alignWithMargins="0">
    <oddFooter>&amp;C&amp;"Century Schoolbook,Regular"Page 1</oddFooter>
  </headerFooter>
  <drawing r:id="rId1"/>
</worksheet>
</file>

<file path=xl/worksheets/sheet2.xml><?xml version="1.0" encoding="utf-8"?>
<worksheet xmlns="http://schemas.openxmlformats.org/spreadsheetml/2006/main" xmlns:r="http://schemas.openxmlformats.org/officeDocument/2006/relationships">
  <dimension ref="A1:F45"/>
  <sheetViews>
    <sheetView zoomScalePageLayoutView="0" workbookViewId="0" topLeftCell="A1">
      <selection activeCell="A1" sqref="A1"/>
    </sheetView>
  </sheetViews>
  <sheetFormatPr defaultColWidth="15.7109375" defaultRowHeight="15" customHeight="1"/>
  <cols>
    <col min="1" max="1" width="59.00390625" style="54" customWidth="1"/>
    <col min="2" max="3" width="18.7109375" style="62" customWidth="1"/>
    <col min="4" max="16384" width="15.7109375" style="54" customWidth="1"/>
  </cols>
  <sheetData>
    <row r="1" spans="1:4" s="46" customFormat="1" ht="30" customHeight="1">
      <c r="A1" s="44" t="s">
        <v>0</v>
      </c>
      <c r="B1" s="44"/>
      <c r="C1" s="44"/>
      <c r="D1" s="45"/>
    </row>
    <row r="2" spans="1:3" s="47" customFormat="1" ht="15" customHeight="1">
      <c r="A2" s="279"/>
      <c r="B2" s="279"/>
      <c r="C2" s="279"/>
    </row>
    <row r="3" spans="1:4" s="48" customFormat="1" ht="15" customHeight="1">
      <c r="A3" s="280" t="s">
        <v>40</v>
      </c>
      <c r="B3" s="280"/>
      <c r="C3" s="280"/>
      <c r="D3" s="280"/>
    </row>
    <row r="4" spans="1:4" s="48" customFormat="1" ht="15" customHeight="1">
      <c r="A4" s="281" t="s">
        <v>41</v>
      </c>
      <c r="B4" s="281"/>
      <c r="C4" s="281"/>
      <c r="D4" s="281"/>
    </row>
    <row r="5" spans="1:3" s="48" customFormat="1" ht="15" customHeight="1">
      <c r="A5" s="49"/>
      <c r="B5" s="50"/>
      <c r="C5" s="50"/>
    </row>
    <row r="6" spans="1:3" ht="15" customHeight="1">
      <c r="A6" s="51"/>
      <c r="B6" s="52" t="s">
        <v>42</v>
      </c>
      <c r="C6" s="53"/>
    </row>
    <row r="7" spans="1:3" ht="15" customHeight="1">
      <c r="A7" s="51"/>
      <c r="B7" s="55"/>
      <c r="C7" s="56"/>
    </row>
    <row r="8" spans="1:3" ht="15" customHeight="1">
      <c r="A8" s="57" t="s">
        <v>43</v>
      </c>
      <c r="B8" s="55"/>
      <c r="C8" s="58"/>
    </row>
    <row r="9" spans="1:3" ht="15" customHeight="1">
      <c r="A9" s="57"/>
      <c r="B9" s="55"/>
      <c r="C9" s="58"/>
    </row>
    <row r="10" spans="1:3" ht="15" customHeight="1">
      <c r="A10" s="51" t="s">
        <v>44</v>
      </c>
      <c r="B10" s="59"/>
      <c r="C10" s="60">
        <f>'Earned Incurred QTD-4'!D16</f>
        <v>1531058</v>
      </c>
    </row>
    <row r="11" spans="1:3" ht="15" customHeight="1">
      <c r="A11" s="57"/>
      <c r="B11" s="59"/>
      <c r="C11" s="61"/>
    </row>
    <row r="12" spans="1:6" ht="15" customHeight="1">
      <c r="A12" s="57" t="s">
        <v>45</v>
      </c>
      <c r="B12" s="59"/>
      <c r="C12" s="61"/>
      <c r="F12" s="54" t="s">
        <v>35</v>
      </c>
    </row>
    <row r="13" spans="1:3" ht="15" customHeight="1">
      <c r="A13" s="51" t="s">
        <v>46</v>
      </c>
      <c r="B13" s="62">
        <f>'Earned Incurred QTD-4'!D23</f>
        <v>798666</v>
      </c>
      <c r="C13" s="61"/>
    </row>
    <row r="14" spans="1:3" ht="15" customHeight="1">
      <c r="A14" s="51" t="s">
        <v>47</v>
      </c>
      <c r="B14" s="62">
        <f>'Earned Incurred QTD-4'!D30</f>
        <v>231126</v>
      </c>
      <c r="C14" s="61"/>
    </row>
    <row r="15" spans="1:3" ht="15" customHeight="1">
      <c r="A15" s="51" t="s">
        <v>48</v>
      </c>
      <c r="B15" s="62">
        <f>'Earned Incurred QTD-4'!C37</f>
        <v>109659</v>
      </c>
      <c r="C15" s="61"/>
    </row>
    <row r="16" spans="1:3" ht="15" customHeight="1">
      <c r="A16" s="51" t="s">
        <v>49</v>
      </c>
      <c r="B16" s="62">
        <f>'Earned Incurred QTD-4'!C38+'Earned Incurred QTD-4'!C39+'Earned Incurred QTD-4'!C43</f>
        <v>763491</v>
      </c>
      <c r="C16" s="61"/>
    </row>
    <row r="17" spans="1:3" ht="15" customHeight="1">
      <c r="A17" s="51" t="s">
        <v>50</v>
      </c>
      <c r="B17" s="63">
        <f>'Earned Incurred QTD-4'!D36</f>
        <v>12322</v>
      </c>
      <c r="C17" s="61"/>
    </row>
    <row r="18" spans="1:3" ht="15" customHeight="1">
      <c r="A18" s="51" t="s">
        <v>51</v>
      </c>
      <c r="B18" s="59"/>
      <c r="C18" s="64">
        <f>SUM(B13:B17)</f>
        <v>1915264</v>
      </c>
    </row>
    <row r="19" spans="1:3" ht="15" customHeight="1">
      <c r="A19" s="51"/>
      <c r="B19" s="59"/>
      <c r="C19" s="65"/>
    </row>
    <row r="20" spans="1:3" ht="15" customHeight="1">
      <c r="A20" s="51" t="s">
        <v>52</v>
      </c>
      <c r="B20" s="59"/>
      <c r="C20" s="66">
        <f>C10-C18</f>
        <v>-384206</v>
      </c>
    </row>
    <row r="21" spans="1:3" ht="15" customHeight="1">
      <c r="A21" s="57"/>
      <c r="B21" s="59"/>
      <c r="C21" s="65"/>
    </row>
    <row r="22" spans="1:3" ht="15" customHeight="1">
      <c r="A22" s="57" t="s">
        <v>53</v>
      </c>
      <c r="B22" s="59"/>
      <c r="C22" s="65"/>
    </row>
    <row r="23" spans="1:3" ht="15" customHeight="1">
      <c r="A23" s="51" t="s">
        <v>54</v>
      </c>
      <c r="B23" s="62">
        <f>'Earned Incurred QTD-4'!D52</f>
        <v>11953</v>
      </c>
      <c r="C23" s="65"/>
    </row>
    <row r="24" spans="1:3" ht="15" customHeight="1">
      <c r="A24" s="51" t="s">
        <v>55</v>
      </c>
      <c r="B24" s="67">
        <f>'Earned Incurred QTD-4'!D53</f>
        <v>6598</v>
      </c>
      <c r="C24" s="65"/>
    </row>
    <row r="25" spans="1:3" ht="15" customHeight="1">
      <c r="A25" s="51" t="s">
        <v>56</v>
      </c>
      <c r="B25" s="59"/>
      <c r="C25" s="64">
        <f>SUM(B23:B24)</f>
        <v>18551</v>
      </c>
    </row>
    <row r="26" spans="1:3" ht="15" customHeight="1">
      <c r="A26" s="51"/>
      <c r="B26" s="59"/>
      <c r="C26" s="65"/>
    </row>
    <row r="27" spans="1:3" ht="15" customHeight="1">
      <c r="A27" s="57" t="s">
        <v>57</v>
      </c>
      <c r="B27" s="59"/>
      <c r="C27" s="65"/>
    </row>
    <row r="28" spans="1:3" ht="15" customHeight="1">
      <c r="A28" s="51" t="s">
        <v>58</v>
      </c>
      <c r="B28" s="67">
        <f>'Earned Incurred QTD-4'!D55</f>
        <v>2400</v>
      </c>
      <c r="C28" s="65"/>
    </row>
    <row r="29" spans="1:3" ht="15" customHeight="1">
      <c r="A29" s="51" t="s">
        <v>59</v>
      </c>
      <c r="B29" s="59"/>
      <c r="C29" s="64">
        <f>SUM(B28:B28)</f>
        <v>2400</v>
      </c>
    </row>
    <row r="30" spans="1:3" ht="15" customHeight="1">
      <c r="A30" s="51"/>
      <c r="B30" s="59"/>
      <c r="C30" s="65"/>
    </row>
    <row r="31" spans="1:3" ht="15" customHeight="1" thickBot="1">
      <c r="A31" s="51" t="s">
        <v>60</v>
      </c>
      <c r="B31" s="59"/>
      <c r="C31" s="68">
        <f>C20+C25+C29</f>
        <v>-363255</v>
      </c>
    </row>
    <row r="32" spans="1:3" ht="15" customHeight="1">
      <c r="A32" s="57"/>
      <c r="B32" s="59"/>
      <c r="C32" s="69"/>
    </row>
    <row r="33" spans="1:3" ht="15" customHeight="1">
      <c r="A33" s="57" t="s">
        <v>37</v>
      </c>
      <c r="B33" s="59"/>
      <c r="C33" s="65"/>
    </row>
    <row r="34" spans="1:3" ht="15" customHeight="1">
      <c r="A34" s="51" t="s">
        <v>61</v>
      </c>
      <c r="B34" s="59"/>
      <c r="C34" s="66">
        <v>2737465</v>
      </c>
    </row>
    <row r="35" spans="1:3" ht="15" customHeight="1">
      <c r="A35" s="51" t="s">
        <v>62</v>
      </c>
      <c r="B35" s="70">
        <f>C31</f>
        <v>-363255</v>
      </c>
      <c r="C35" s="65"/>
    </row>
    <row r="36" spans="1:3" ht="15" customHeight="1">
      <c r="A36" s="51" t="s">
        <v>63</v>
      </c>
      <c r="B36" s="70">
        <v>55428</v>
      </c>
      <c r="C36" s="65"/>
    </row>
    <row r="37" spans="1:3" ht="15" customHeight="1">
      <c r="A37" s="51" t="s">
        <v>64</v>
      </c>
      <c r="B37" s="67">
        <v>-48552</v>
      </c>
      <c r="C37" s="65"/>
    </row>
    <row r="38" ht="15" customHeight="1">
      <c r="C38" s="65"/>
    </row>
    <row r="39" spans="1:3" ht="15" customHeight="1">
      <c r="A39" s="51" t="s">
        <v>65</v>
      </c>
      <c r="C39" s="66">
        <f>SUM(B35:B37)</f>
        <v>-356379</v>
      </c>
    </row>
    <row r="40" spans="1:3" ht="15" customHeight="1">
      <c r="A40" s="51"/>
      <c r="C40" s="71"/>
    </row>
    <row r="41" spans="1:3" ht="15" customHeight="1" thickBot="1">
      <c r="A41" s="72" t="s">
        <v>66</v>
      </c>
      <c r="B41" s="59"/>
      <c r="C41" s="73">
        <f>C34+C39</f>
        <v>2381086</v>
      </c>
    </row>
    <row r="42" spans="2:4" ht="15" customHeight="1" thickTop="1">
      <c r="B42" s="74"/>
      <c r="C42" s="74"/>
      <c r="D42" s="74"/>
    </row>
    <row r="43" ht="15" customHeight="1">
      <c r="D43" s="62"/>
    </row>
    <row r="44" ht="15" customHeight="1">
      <c r="A44" s="75"/>
    </row>
    <row r="45" ht="15" customHeight="1">
      <c r="A45" s="75"/>
    </row>
    <row r="46" s="62" customFormat="1" ht="15" customHeight="1"/>
  </sheetData>
  <sheetProtection/>
  <mergeCells count="3">
    <mergeCell ref="A2:C2"/>
    <mergeCell ref="A3:D3"/>
    <mergeCell ref="A4:D4"/>
  </mergeCells>
  <printOptions horizontalCentered="1"/>
  <pageMargins left="0.75" right="0.25" top="0.5" bottom="0.5" header="0.25" footer="0.25"/>
  <pageSetup horizontalDpi="600" verticalDpi="600" orientation="portrait" scale="85" r:id="rId1"/>
  <headerFooter alignWithMargins="0">
    <oddFooter>&amp;C&amp;"Century Schoolbook,Regular"Page 2</oddFooter>
  </headerFooter>
</worksheet>
</file>

<file path=xl/worksheets/sheet3.xml><?xml version="1.0" encoding="utf-8"?>
<worksheet xmlns="http://schemas.openxmlformats.org/spreadsheetml/2006/main" xmlns:r="http://schemas.openxmlformats.org/officeDocument/2006/relationships">
  <dimension ref="A1:G85"/>
  <sheetViews>
    <sheetView zoomScalePageLayoutView="0" workbookViewId="0" topLeftCell="A1">
      <selection activeCell="A1" sqref="A1:F1"/>
    </sheetView>
  </sheetViews>
  <sheetFormatPr defaultColWidth="15.7109375" defaultRowHeight="15" customHeight="1"/>
  <cols>
    <col min="1" max="1" width="59.7109375" style="114" bestFit="1" customWidth="1"/>
    <col min="2" max="2" width="17.00390625" style="114" customWidth="1"/>
    <col min="3" max="3" width="16.421875" style="114" customWidth="1"/>
    <col min="4" max="4" width="16.8515625" style="115" customWidth="1"/>
    <col min="5" max="5" width="16.57421875" style="115" customWidth="1"/>
    <col min="6" max="6" width="16.421875" style="116" customWidth="1"/>
    <col min="7" max="16384" width="15.7109375" style="114" customWidth="1"/>
  </cols>
  <sheetData>
    <row r="1" spans="1:6" s="76" customFormat="1" ht="30" customHeight="1">
      <c r="A1" s="282" t="s">
        <v>0</v>
      </c>
      <c r="B1" s="282"/>
      <c r="C1" s="282"/>
      <c r="D1" s="282"/>
      <c r="E1" s="282"/>
      <c r="F1" s="282"/>
    </row>
    <row r="2" spans="1:6" s="77" customFormat="1" ht="15" customHeight="1">
      <c r="A2" s="283"/>
      <c r="B2" s="283"/>
      <c r="C2" s="283"/>
      <c r="D2" s="283"/>
      <c r="E2" s="283"/>
      <c r="F2" s="283"/>
    </row>
    <row r="3" spans="1:6" s="78" customFormat="1" ht="15" customHeight="1">
      <c r="A3" s="284" t="s">
        <v>67</v>
      </c>
      <c r="B3" s="284"/>
      <c r="C3" s="284"/>
      <c r="D3" s="284"/>
      <c r="E3" s="284"/>
      <c r="F3" s="284"/>
    </row>
    <row r="4" spans="1:6" s="78" customFormat="1" ht="15" customHeight="1">
      <c r="A4" s="284" t="s">
        <v>68</v>
      </c>
      <c r="B4" s="284"/>
      <c r="C4" s="284"/>
      <c r="D4" s="284"/>
      <c r="E4" s="284"/>
      <c r="F4" s="284"/>
    </row>
    <row r="5" spans="1:6" s="84" customFormat="1" ht="15" customHeight="1">
      <c r="A5" s="79"/>
      <c r="B5" s="80"/>
      <c r="C5" s="80"/>
      <c r="D5" s="81"/>
      <c r="E5" s="82"/>
      <c r="F5" s="83"/>
    </row>
    <row r="6" spans="1:6" s="88" customFormat="1" ht="30" customHeight="1">
      <c r="A6" s="85"/>
      <c r="B6" s="86" t="s">
        <v>69</v>
      </c>
      <c r="C6" s="86" t="s">
        <v>70</v>
      </c>
      <c r="D6" s="86" t="s">
        <v>71</v>
      </c>
      <c r="E6" s="86" t="s">
        <v>72</v>
      </c>
      <c r="F6" s="87" t="s">
        <v>73</v>
      </c>
    </row>
    <row r="7" spans="1:6" s="92" customFormat="1" ht="15" customHeight="1">
      <c r="A7" s="89" t="s">
        <v>74</v>
      </c>
      <c r="B7" s="90"/>
      <c r="C7" s="90"/>
      <c r="D7" s="91"/>
      <c r="E7" s="91"/>
      <c r="F7" s="91"/>
    </row>
    <row r="8" spans="1:6" s="9" customFormat="1" ht="15" customHeight="1">
      <c r="A8" s="38" t="s">
        <v>75</v>
      </c>
      <c r="B8" s="93">
        <f>'Premiums QTD-5'!B12</f>
        <v>1376138</v>
      </c>
      <c r="C8" s="93">
        <f>'Premiums QTD-5'!C12</f>
        <v>-11131</v>
      </c>
      <c r="D8" s="93">
        <f>'Premiums QTD-5'!D12</f>
        <v>-935</v>
      </c>
      <c r="E8" s="94">
        <f>'Premiums QTD-5'!E12</f>
        <v>0</v>
      </c>
      <c r="F8" s="93">
        <f>SUM(B8:E8)</f>
        <v>1364072</v>
      </c>
    </row>
    <row r="9" spans="1:6" s="9" customFormat="1" ht="15" customHeight="1">
      <c r="A9" s="54" t="s">
        <v>76</v>
      </c>
      <c r="B9" s="95">
        <f>'Earned Incurred QTD-4'!D55</f>
        <v>2400</v>
      </c>
      <c r="C9" s="94">
        <v>0</v>
      </c>
      <c r="D9" s="94">
        <v>0</v>
      </c>
      <c r="E9" s="94">
        <v>0</v>
      </c>
      <c r="F9" s="95">
        <f>SUM(B9:E9)</f>
        <v>2400</v>
      </c>
    </row>
    <row r="10" spans="1:6" s="9" customFormat="1" ht="15" customHeight="1">
      <c r="A10" s="38" t="s">
        <v>77</v>
      </c>
      <c r="B10" s="95">
        <f>'Earned Incurred QTD-4'!C48</f>
        <v>33348</v>
      </c>
      <c r="C10" s="94">
        <v>0</v>
      </c>
      <c r="D10" s="94">
        <v>0</v>
      </c>
      <c r="E10" s="94">
        <v>0</v>
      </c>
      <c r="F10" s="95">
        <f>SUM(B10:E10)</f>
        <v>33348</v>
      </c>
    </row>
    <row r="11" spans="1:6" s="9" customFormat="1" ht="15" customHeight="1">
      <c r="A11" s="38" t="s">
        <v>78</v>
      </c>
      <c r="B11" s="96">
        <f>'Earned Incurred QTD-4'!D53</f>
        <v>6598</v>
      </c>
      <c r="C11" s="94">
        <v>0</v>
      </c>
      <c r="D11" s="94">
        <v>0</v>
      </c>
      <c r="E11" s="94">
        <v>0</v>
      </c>
      <c r="F11" s="96">
        <f>SUM(B11:E11)</f>
        <v>6598</v>
      </c>
    </row>
    <row r="12" spans="1:6" s="9" customFormat="1" ht="15" customHeight="1" thickBot="1">
      <c r="A12" s="38" t="s">
        <v>79</v>
      </c>
      <c r="B12" s="97">
        <f>SUM(B8:B11)</f>
        <v>1418484</v>
      </c>
      <c r="C12" s="97">
        <f>SUM(C8:C11)</f>
        <v>-11131</v>
      </c>
      <c r="D12" s="97">
        <f>SUM(D8:D11)</f>
        <v>-935</v>
      </c>
      <c r="E12" s="98">
        <f>SUM(E8:E11)</f>
        <v>0</v>
      </c>
      <c r="F12" s="99">
        <f>SUM(F8:F11)</f>
        <v>1406418</v>
      </c>
    </row>
    <row r="13" spans="1:6" s="9" customFormat="1" ht="15" customHeight="1" thickTop="1">
      <c r="A13" s="38"/>
      <c r="B13" s="100"/>
      <c r="C13" s="100"/>
      <c r="D13" s="100"/>
      <c r="E13" s="101"/>
      <c r="F13" s="101"/>
    </row>
    <row r="14" spans="1:6" s="9" customFormat="1" ht="15" customHeight="1">
      <c r="A14" s="89" t="s">
        <v>80</v>
      </c>
      <c r="B14" s="91"/>
      <c r="C14" s="91"/>
      <c r="D14" s="91"/>
      <c r="E14" s="102"/>
      <c r="F14" s="101"/>
    </row>
    <row r="15" spans="1:6" s="9" customFormat="1" ht="15" customHeight="1">
      <c r="A15" s="38" t="s">
        <v>81</v>
      </c>
      <c r="B15" s="95">
        <f>'Losses Incurred QTD-6'!B12</f>
        <v>58405</v>
      </c>
      <c r="C15" s="95">
        <f>'Losses Incurred QTD-6'!C12</f>
        <v>741346</v>
      </c>
      <c r="D15" s="96">
        <f>'Losses Incurred QTD-6'!D12</f>
        <v>36544</v>
      </c>
      <c r="E15" s="96">
        <f>'Losses Incurred QTD-6'!E12</f>
        <v>-150</v>
      </c>
      <c r="F15" s="95">
        <f aca="true" t="shared" si="0" ref="F15:F23">SUM(B15:E15)</f>
        <v>836145</v>
      </c>
    </row>
    <row r="16" spans="1:6" s="9" customFormat="1" ht="15" customHeight="1">
      <c r="A16" s="38" t="s">
        <v>82</v>
      </c>
      <c r="B16" s="95">
        <f>'[1]Loss Expenses Paid QTD-10'!C30</f>
        <v>3372</v>
      </c>
      <c r="C16" s="95">
        <f>'[1]Loss Expenses Paid QTD-10'!C24</f>
        <v>58640</v>
      </c>
      <c r="D16" s="95">
        <f>'[1]Loss Expenses Paid QTD-10'!C18</f>
        <v>9269</v>
      </c>
      <c r="E16" s="95">
        <f>'[1]Loss Expenses Paid QTD-10'!$C$12</f>
        <v>18673</v>
      </c>
      <c r="F16" s="95">
        <f t="shared" si="0"/>
        <v>89954</v>
      </c>
    </row>
    <row r="17" spans="1:6" s="9" customFormat="1" ht="15" customHeight="1">
      <c r="A17" s="38" t="s">
        <v>83</v>
      </c>
      <c r="B17" s="95">
        <f>'[1]Loss Expenses Paid QTD-10'!I30</f>
        <v>8098</v>
      </c>
      <c r="C17" s="95">
        <f>'[1]Loss Expenses Paid QTD-10'!I24</f>
        <v>102793</v>
      </c>
      <c r="D17" s="95">
        <f>'[1]Loss Expenses Paid QTD-10'!I18</f>
        <v>5067</v>
      </c>
      <c r="E17" s="94">
        <v>0</v>
      </c>
      <c r="F17" s="95">
        <f t="shared" si="0"/>
        <v>115958</v>
      </c>
    </row>
    <row r="18" spans="1:6" s="9" customFormat="1" ht="15" customHeight="1">
      <c r="A18" s="38" t="s">
        <v>84</v>
      </c>
      <c r="B18" s="95">
        <f>'[1]1Q21'!F378</f>
        <v>16576</v>
      </c>
      <c r="C18" s="94">
        <v>0</v>
      </c>
      <c r="D18" s="94">
        <v>0</v>
      </c>
      <c r="E18" s="94">
        <v>0</v>
      </c>
      <c r="F18" s="95">
        <f t="shared" si="0"/>
        <v>16576</v>
      </c>
    </row>
    <row r="19" spans="1:6" s="9" customFormat="1" ht="15" customHeight="1">
      <c r="A19" s="103" t="s">
        <v>85</v>
      </c>
      <c r="B19" s="95">
        <f>'[1]1Q21'!F383</f>
        <v>7459</v>
      </c>
      <c r="C19" s="94">
        <v>0</v>
      </c>
      <c r="D19" s="94">
        <v>0</v>
      </c>
      <c r="E19" s="94">
        <v>0</v>
      </c>
      <c r="F19" s="95">
        <f t="shared" si="0"/>
        <v>7459</v>
      </c>
    </row>
    <row r="20" spans="1:6" s="9" customFormat="1" ht="15" customHeight="1">
      <c r="A20" s="38" t="s">
        <v>86</v>
      </c>
      <c r="B20" s="95">
        <f>'[1]1Q21'!F380</f>
        <v>4100</v>
      </c>
      <c r="C20" s="94">
        <v>0</v>
      </c>
      <c r="D20" s="94">
        <v>0</v>
      </c>
      <c r="E20" s="94">
        <v>0</v>
      </c>
      <c r="F20" s="95">
        <f t="shared" si="0"/>
        <v>4100</v>
      </c>
    </row>
    <row r="21" spans="1:6" s="9" customFormat="1" ht="15" customHeight="1">
      <c r="A21" s="103" t="s">
        <v>87</v>
      </c>
      <c r="B21" s="95">
        <f>'[1]1Q21'!F373</f>
        <v>110595</v>
      </c>
      <c r="C21" s="96">
        <f>'[1]1Q21'!F369</f>
        <v>-924</v>
      </c>
      <c r="D21" s="96">
        <f>'[1]1Q21'!F365</f>
        <v>-12</v>
      </c>
      <c r="E21" s="94">
        <v>0</v>
      </c>
      <c r="F21" s="95">
        <f t="shared" si="0"/>
        <v>109659</v>
      </c>
    </row>
    <row r="22" spans="1:6" s="9" customFormat="1" ht="15" customHeight="1">
      <c r="A22" s="38" t="s">
        <v>88</v>
      </c>
      <c r="B22" s="95">
        <f>'Earned Incurred QTD-4'!C39</f>
        <v>714067</v>
      </c>
      <c r="C22" s="94">
        <v>0</v>
      </c>
      <c r="D22" s="94">
        <v>0</v>
      </c>
      <c r="E22" s="94">
        <v>0</v>
      </c>
      <c r="F22" s="95">
        <f t="shared" si="0"/>
        <v>714067</v>
      </c>
    </row>
    <row r="23" spans="1:6" s="9" customFormat="1" ht="15" customHeight="1">
      <c r="A23" s="38" t="s">
        <v>33</v>
      </c>
      <c r="B23" s="95">
        <f>10500+8258</f>
        <v>18758</v>
      </c>
      <c r="C23" s="96">
        <f>10500-1759</f>
        <v>8741</v>
      </c>
      <c r="D23" s="94">
        <v>0</v>
      </c>
      <c r="E23" s="94">
        <v>0</v>
      </c>
      <c r="F23" s="95">
        <f t="shared" si="0"/>
        <v>27499</v>
      </c>
    </row>
    <row r="24" spans="1:7" s="9" customFormat="1" ht="15" customHeight="1" thickBot="1">
      <c r="A24" s="38" t="s">
        <v>79</v>
      </c>
      <c r="B24" s="97">
        <f>SUM(B15:B23)</f>
        <v>941430</v>
      </c>
      <c r="C24" s="97">
        <f>SUM(C15:C23)</f>
        <v>910596</v>
      </c>
      <c r="D24" s="97">
        <f>SUM(D15:D23)</f>
        <v>50868</v>
      </c>
      <c r="E24" s="97">
        <f>SUM(E15:E23)</f>
        <v>18523</v>
      </c>
      <c r="F24" s="99">
        <f>SUM(F15:F23)</f>
        <v>1921417</v>
      </c>
      <c r="G24" s="38"/>
    </row>
    <row r="25" spans="1:6" s="9" customFormat="1" ht="15" customHeight="1" thickTop="1">
      <c r="A25" s="38"/>
      <c r="B25" s="100"/>
      <c r="C25" s="100"/>
      <c r="D25" s="100"/>
      <c r="E25" s="100"/>
      <c r="F25" s="101"/>
    </row>
    <row r="26" spans="1:6" s="9" customFormat="1" ht="15" customHeight="1" thickBot="1">
      <c r="A26" s="104" t="s">
        <v>89</v>
      </c>
      <c r="B26" s="105">
        <f>B12-B24</f>
        <v>477054</v>
      </c>
      <c r="C26" s="105">
        <f>C12-C24</f>
        <v>-921727</v>
      </c>
      <c r="D26" s="105">
        <f>D12-D24</f>
        <v>-51803</v>
      </c>
      <c r="E26" s="105">
        <f>E12-E24</f>
        <v>-18523</v>
      </c>
      <c r="F26" s="106">
        <f>SUM(B26:E26)</f>
        <v>-514999</v>
      </c>
    </row>
    <row r="27" spans="1:6" s="9" customFormat="1" ht="15" customHeight="1" thickTop="1">
      <c r="A27" s="38"/>
      <c r="B27" s="100"/>
      <c r="C27" s="100"/>
      <c r="D27" s="100"/>
      <c r="E27" s="101"/>
      <c r="F27" s="101"/>
    </row>
    <row r="28" spans="1:6" s="9" customFormat="1" ht="15" customHeight="1">
      <c r="A28" s="89" t="s">
        <v>90</v>
      </c>
      <c r="B28" s="91"/>
      <c r="C28" s="91"/>
      <c r="D28" s="91"/>
      <c r="E28" s="102"/>
      <c r="F28" s="101"/>
    </row>
    <row r="29" spans="1:6" s="9" customFormat="1" ht="15" customHeight="1">
      <c r="A29" s="38" t="s">
        <v>91</v>
      </c>
      <c r="B29" s="94">
        <v>0</v>
      </c>
      <c r="C29" s="95">
        <f>'Earned Incurred QTD-4'!B50</f>
        <v>27361</v>
      </c>
      <c r="D29" s="94">
        <v>0</v>
      </c>
      <c r="E29" s="94">
        <v>0</v>
      </c>
      <c r="F29" s="95">
        <f>SUM(B29:E29)</f>
        <v>27361</v>
      </c>
    </row>
    <row r="30" spans="1:6" s="9" customFormat="1" ht="15" customHeight="1">
      <c r="A30" s="38" t="s">
        <v>92</v>
      </c>
      <c r="B30" s="95">
        <f>'Balance Sheet-1'!C17</f>
        <v>125034</v>
      </c>
      <c r="C30" s="94">
        <v>0</v>
      </c>
      <c r="D30" s="94">
        <v>0</v>
      </c>
      <c r="E30" s="94">
        <v>0</v>
      </c>
      <c r="F30" s="95">
        <f>SUM(B30:E30)</f>
        <v>125034</v>
      </c>
    </row>
    <row r="31" spans="1:6" s="9" customFormat="1" ht="15" customHeight="1">
      <c r="A31" s="38" t="s">
        <v>64</v>
      </c>
      <c r="B31" s="95">
        <f>-'Income Statement-2'!B37</f>
        <v>48552</v>
      </c>
      <c r="C31" s="94">
        <v>0</v>
      </c>
      <c r="D31" s="94">
        <v>0</v>
      </c>
      <c r="E31" s="94">
        <v>0</v>
      </c>
      <c r="F31" s="95">
        <f>SUM(B31:E31)</f>
        <v>48552</v>
      </c>
    </row>
    <row r="32" spans="1:7" s="9" customFormat="1" ht="15" customHeight="1" thickBot="1">
      <c r="A32" s="38" t="s">
        <v>79</v>
      </c>
      <c r="B32" s="97">
        <f>SUM(B29:B31)</f>
        <v>173586</v>
      </c>
      <c r="C32" s="97">
        <f>SUM(C29:C31)</f>
        <v>27361</v>
      </c>
      <c r="D32" s="98">
        <f>SUM(D29:D31)</f>
        <v>0</v>
      </c>
      <c r="E32" s="98">
        <f>SUM(E29:E31)</f>
        <v>0</v>
      </c>
      <c r="F32" s="99">
        <f>SUM(F29:F31)</f>
        <v>200947</v>
      </c>
      <c r="G32" s="107"/>
    </row>
    <row r="33" spans="1:6" s="9" customFormat="1" ht="15" customHeight="1" thickTop="1">
      <c r="A33" s="38"/>
      <c r="B33" s="100"/>
      <c r="C33" s="100"/>
      <c r="D33" s="100"/>
      <c r="E33" s="101"/>
      <c r="F33" s="101"/>
    </row>
    <row r="34" spans="1:6" s="9" customFormat="1" ht="15" customHeight="1">
      <c r="A34" s="89" t="s">
        <v>93</v>
      </c>
      <c r="B34" s="91"/>
      <c r="C34" s="91"/>
      <c r="D34" s="91"/>
      <c r="E34" s="102"/>
      <c r="F34" s="101"/>
    </row>
    <row r="35" spans="1:6" s="9" customFormat="1" ht="15" customHeight="1">
      <c r="A35" s="38" t="s">
        <v>94</v>
      </c>
      <c r="B35" s="95">
        <f>'Earned Incurred QTD-4'!B49</f>
        <v>5966</v>
      </c>
      <c r="C35" s="94">
        <v>0</v>
      </c>
      <c r="D35" s="94">
        <v>0</v>
      </c>
      <c r="E35" s="94">
        <v>0</v>
      </c>
      <c r="F35" s="95">
        <f>SUM(B35:E35)</f>
        <v>5966</v>
      </c>
    </row>
    <row r="36" spans="1:6" s="9" customFormat="1" ht="15" customHeight="1">
      <c r="A36" s="38" t="s">
        <v>95</v>
      </c>
      <c r="B36" s="94">
        <v>0</v>
      </c>
      <c r="C36" s="95">
        <v>180462</v>
      </c>
      <c r="D36" s="94">
        <v>0</v>
      </c>
      <c r="E36" s="94">
        <v>0</v>
      </c>
      <c r="F36" s="95">
        <f>SUM(B36:E36)</f>
        <v>180462</v>
      </c>
    </row>
    <row r="37" spans="1:6" s="9" customFormat="1" ht="15" customHeight="1" thickBot="1">
      <c r="A37" s="38" t="s">
        <v>79</v>
      </c>
      <c r="B37" s="97">
        <f>SUM(B35:B36)</f>
        <v>5966</v>
      </c>
      <c r="C37" s="97">
        <f>SUM(C35:C36)</f>
        <v>180462</v>
      </c>
      <c r="D37" s="98">
        <f>SUM(D35:D36)</f>
        <v>0</v>
      </c>
      <c r="E37" s="98">
        <f>SUM(E35:E36)</f>
        <v>0</v>
      </c>
      <c r="F37" s="99">
        <f>SUM(F35:F36)</f>
        <v>186428</v>
      </c>
    </row>
    <row r="38" spans="1:6" s="9" customFormat="1" ht="15" customHeight="1" thickTop="1">
      <c r="A38" s="38"/>
      <c r="B38" s="100"/>
      <c r="C38" s="100"/>
      <c r="D38" s="100"/>
      <c r="E38" s="101"/>
      <c r="F38" s="94"/>
    </row>
    <row r="39" spans="1:6" s="9" customFormat="1" ht="15" customHeight="1" thickBot="1">
      <c r="A39" s="89" t="s">
        <v>96</v>
      </c>
      <c r="B39" s="105">
        <f>B26-B32+B37</f>
        <v>309434</v>
      </c>
      <c r="C39" s="105">
        <f>C26-C32+C37</f>
        <v>-768626</v>
      </c>
      <c r="D39" s="105">
        <f>D26-D32+D37</f>
        <v>-51803</v>
      </c>
      <c r="E39" s="105">
        <f>E26-E32+E37</f>
        <v>-18523</v>
      </c>
      <c r="F39" s="106">
        <f>F26-F32+F37</f>
        <v>-529518</v>
      </c>
    </row>
    <row r="40" spans="1:6" s="9" customFormat="1" ht="15" customHeight="1" thickTop="1">
      <c r="A40" s="38"/>
      <c r="B40" s="100"/>
      <c r="C40" s="100"/>
      <c r="D40" s="100"/>
      <c r="E40" s="101"/>
      <c r="F40" s="101"/>
    </row>
    <row r="41" spans="1:6" s="9" customFormat="1" ht="15" customHeight="1">
      <c r="A41" s="108" t="s">
        <v>97</v>
      </c>
      <c r="B41" s="109"/>
      <c r="C41" s="109"/>
      <c r="D41" s="109"/>
      <c r="E41" s="101"/>
      <c r="F41" s="101"/>
    </row>
    <row r="42" spans="1:6" s="9" customFormat="1" ht="15" customHeight="1">
      <c r="A42" s="38" t="s">
        <v>27</v>
      </c>
      <c r="B42" s="95">
        <f>'Premiums QTD-5'!B18</f>
        <v>1204827</v>
      </c>
      <c r="C42" s="95">
        <f>'Premiums QTD-5'!C18</f>
        <v>1756107</v>
      </c>
      <c r="D42" s="94">
        <f>'Premiums QTD-5'!D18</f>
        <v>0</v>
      </c>
      <c r="E42" s="94">
        <f>'Premiums QTD-5'!E18</f>
        <v>0</v>
      </c>
      <c r="F42" s="95">
        <f>SUM(B42:E42)</f>
        <v>2960934</v>
      </c>
    </row>
    <row r="43" spans="1:6" s="9" customFormat="1" ht="15" customHeight="1">
      <c r="A43" s="38" t="s">
        <v>98</v>
      </c>
      <c r="B43" s="95">
        <f>'Losses Incurred QTD-6'!B18+'Losses Incurred QTD-6'!B24</f>
        <v>68410</v>
      </c>
      <c r="C43" s="95">
        <f>'Losses Incurred QTD-6'!C18+'Losses Incurred QTD-6'!C24</f>
        <v>1012329</v>
      </c>
      <c r="D43" s="95">
        <f>'Losses Incurred QTD-6'!D18+'Losses Incurred QTD-6'!D24</f>
        <v>85795</v>
      </c>
      <c r="E43" s="95">
        <f>'Losses Incurred QTD-6'!E18+'Losses Incurred QTD-6'!E24</f>
        <v>50000</v>
      </c>
      <c r="F43" s="95">
        <f>SUM(B43:E43)</f>
        <v>1216534</v>
      </c>
    </row>
    <row r="44" spans="1:6" s="9" customFormat="1" ht="15" customHeight="1">
      <c r="A44" s="38" t="s">
        <v>99</v>
      </c>
      <c r="B44" s="95">
        <f>'Loss Expenses QTD-7'!B18</f>
        <v>15450</v>
      </c>
      <c r="C44" s="95">
        <f>'Loss Expenses QTD-7'!C18</f>
        <v>266148</v>
      </c>
      <c r="D44" s="95">
        <f>'Loss Expenses QTD-7'!D18</f>
        <v>44576</v>
      </c>
      <c r="E44" s="95">
        <f>'Loss Expenses QTD-7'!E18</f>
        <v>22409</v>
      </c>
      <c r="F44" s="95">
        <f>SUM(B44:E44)</f>
        <v>348583</v>
      </c>
    </row>
    <row r="45" spans="1:6" s="9" customFormat="1" ht="15" customHeight="1">
      <c r="A45" s="38" t="s">
        <v>100</v>
      </c>
      <c r="B45" s="95">
        <f>'Earned Incurred QTD-4'!B41</f>
        <v>151989</v>
      </c>
      <c r="C45" s="94">
        <v>0</v>
      </c>
      <c r="D45" s="94">
        <v>0</v>
      </c>
      <c r="E45" s="94">
        <v>0</v>
      </c>
      <c r="F45" s="95">
        <f>SUM(B45:E45)</f>
        <v>151989</v>
      </c>
    </row>
    <row r="46" spans="1:7" s="9" customFormat="1" ht="15" customHeight="1">
      <c r="A46" s="38" t="s">
        <v>101</v>
      </c>
      <c r="B46" s="95">
        <f>'Earned Incurred QTD-4'!B33</f>
        <v>105097</v>
      </c>
      <c r="C46" s="94">
        <v>0</v>
      </c>
      <c r="D46" s="94">
        <v>0</v>
      </c>
      <c r="E46" s="94">
        <v>0</v>
      </c>
      <c r="F46" s="95">
        <f>SUM(B46:E46)</f>
        <v>105097</v>
      </c>
      <c r="G46" s="110"/>
    </row>
    <row r="47" spans="1:6" s="9" customFormat="1" ht="15" customHeight="1" thickBot="1">
      <c r="A47" s="111" t="s">
        <v>79</v>
      </c>
      <c r="B47" s="97">
        <f>SUM(B42:B46)</f>
        <v>1545773</v>
      </c>
      <c r="C47" s="97">
        <f>SUM(C42:C46)</f>
        <v>3034584</v>
      </c>
      <c r="D47" s="97">
        <f>SUM(D42:D46)</f>
        <v>130371</v>
      </c>
      <c r="E47" s="97">
        <f>SUM(E42:E46)</f>
        <v>72409</v>
      </c>
      <c r="F47" s="99">
        <f>SUM(F42:F46)</f>
        <v>4783137</v>
      </c>
    </row>
    <row r="48" spans="1:6" s="9" customFormat="1" ht="15" customHeight="1" thickTop="1">
      <c r="A48" s="38"/>
      <c r="B48" s="100"/>
      <c r="C48" s="100"/>
      <c r="D48" s="100"/>
      <c r="E48" s="101"/>
      <c r="F48" s="101"/>
    </row>
    <row r="49" spans="1:6" s="9" customFormat="1" ht="15" customHeight="1">
      <c r="A49" s="108" t="s">
        <v>102</v>
      </c>
      <c r="B49" s="109"/>
      <c r="C49" s="109"/>
      <c r="D49" s="109"/>
      <c r="E49" s="101"/>
      <c r="F49" s="101"/>
    </row>
    <row r="50" spans="1:6" s="9" customFormat="1" ht="15" customHeight="1">
      <c r="A50" s="38" t="s">
        <v>27</v>
      </c>
      <c r="B50" s="94">
        <f>'Premiums QTD-5'!B24</f>
        <v>0</v>
      </c>
      <c r="C50" s="95">
        <f>'Premiums QTD-5'!C24</f>
        <v>3127920</v>
      </c>
      <c r="D50" s="94">
        <f>'Premiums QTD-5'!D24</f>
        <v>0</v>
      </c>
      <c r="E50" s="94">
        <f>'Premiums QTD-5'!E24</f>
        <v>0</v>
      </c>
      <c r="F50" s="95">
        <f>SUM(B50:E50)</f>
        <v>3127920</v>
      </c>
    </row>
    <row r="51" spans="1:6" s="9" customFormat="1" ht="15" customHeight="1">
      <c r="A51" s="38" t="s">
        <v>98</v>
      </c>
      <c r="B51" s="94">
        <f>'Losses Incurred QTD-6'!B31</f>
        <v>0</v>
      </c>
      <c r="C51" s="95">
        <f>'Losses Incurred QTD-6'!C31</f>
        <v>981338</v>
      </c>
      <c r="D51" s="95">
        <f>'Losses Incurred QTD-6'!D31</f>
        <v>222675</v>
      </c>
      <c r="E51" s="95">
        <f>'Losses Incurred QTD-6'!E31</f>
        <v>50000</v>
      </c>
      <c r="F51" s="95">
        <f>SUM(B51:E51)</f>
        <v>1254013</v>
      </c>
    </row>
    <row r="52" spans="1:6" s="9" customFormat="1" ht="15" customHeight="1">
      <c r="A52" s="38" t="s">
        <v>103</v>
      </c>
      <c r="B52" s="94">
        <f>'Loss Expenses QTD-7'!B24</f>
        <v>0</v>
      </c>
      <c r="C52" s="95">
        <f>'Loss Expenses QTD-7'!C24</f>
        <v>227141</v>
      </c>
      <c r="D52" s="95">
        <f>'Loss Expenses QTD-7'!D24</f>
        <v>67106</v>
      </c>
      <c r="E52" s="95">
        <f>'Loss Expenses QTD-7'!E24</f>
        <v>29122</v>
      </c>
      <c r="F52" s="95">
        <f>SUM(B52:E52)</f>
        <v>323369</v>
      </c>
    </row>
    <row r="53" spans="1:6" s="9" customFormat="1" ht="15" customHeight="1">
      <c r="A53" s="38" t="s">
        <v>100</v>
      </c>
      <c r="B53" s="94">
        <v>0</v>
      </c>
      <c r="C53" s="95">
        <f>'Earned Incurred QTD-4'!B42</f>
        <v>130700</v>
      </c>
      <c r="D53" s="94">
        <v>0</v>
      </c>
      <c r="E53" s="94">
        <v>0</v>
      </c>
      <c r="F53" s="95">
        <f>SUM(B53:E53)</f>
        <v>130700</v>
      </c>
    </row>
    <row r="54" spans="1:6" s="9" customFormat="1" ht="15" customHeight="1">
      <c r="A54" s="38" t="s">
        <v>101</v>
      </c>
      <c r="B54" s="94">
        <v>0</v>
      </c>
      <c r="C54" s="95">
        <f>'Earned Incurred QTD-4'!B34</f>
        <v>120274</v>
      </c>
      <c r="D54" s="94">
        <v>0</v>
      </c>
      <c r="E54" s="94">
        <v>0</v>
      </c>
      <c r="F54" s="95">
        <f>SUM(B54:E54)</f>
        <v>120274</v>
      </c>
    </row>
    <row r="55" spans="1:6" s="9" customFormat="1" ht="15" customHeight="1" thickBot="1">
      <c r="A55" s="38" t="s">
        <v>79</v>
      </c>
      <c r="B55" s="98">
        <f>SUM(B50:B54)</f>
        <v>0</v>
      </c>
      <c r="C55" s="97">
        <f>SUM(C50:C54)</f>
        <v>4587373</v>
      </c>
      <c r="D55" s="97">
        <f>SUM(D50:D54)</f>
        <v>289781</v>
      </c>
      <c r="E55" s="97">
        <f>SUM(E50:E54)</f>
        <v>79122</v>
      </c>
      <c r="F55" s="99">
        <f>SUM(F50:F54)</f>
        <v>4956276</v>
      </c>
    </row>
    <row r="56" spans="1:6" s="9" customFormat="1" ht="15" customHeight="1" thickTop="1">
      <c r="A56" s="38"/>
      <c r="B56" s="100"/>
      <c r="C56" s="100"/>
      <c r="D56" s="100"/>
      <c r="E56" s="100"/>
      <c r="F56" s="23"/>
    </row>
    <row r="57" spans="1:6" s="9" customFormat="1" ht="15" customHeight="1" thickBot="1">
      <c r="A57" s="104" t="s">
        <v>104</v>
      </c>
      <c r="B57" s="112">
        <f>B39-B47+B55</f>
        <v>-1236339</v>
      </c>
      <c r="C57" s="112">
        <f>C39-C47+C55</f>
        <v>784163</v>
      </c>
      <c r="D57" s="112">
        <f>D39-D47+D55</f>
        <v>107607</v>
      </c>
      <c r="E57" s="112">
        <f>E39-E47+E55</f>
        <v>-11810</v>
      </c>
      <c r="F57" s="112">
        <f>F39-F47+F55</f>
        <v>-356379</v>
      </c>
    </row>
    <row r="58" spans="1:7" s="9" customFormat="1" ht="15" customHeight="1" thickTop="1">
      <c r="A58" s="92"/>
      <c r="B58" s="92"/>
      <c r="C58" s="92"/>
      <c r="D58" s="100"/>
      <c r="E58" s="100"/>
      <c r="F58" s="100"/>
      <c r="G58" s="100"/>
    </row>
    <row r="59" spans="1:7" s="9" customFormat="1" ht="15" customHeight="1">
      <c r="A59" s="113"/>
      <c r="D59" s="100"/>
      <c r="E59" s="100"/>
      <c r="F59" s="100"/>
      <c r="G59" s="100"/>
    </row>
    <row r="60" spans="4:6" s="9" customFormat="1" ht="15" customHeight="1">
      <c r="D60" s="100"/>
      <c r="E60" s="100"/>
      <c r="F60" s="23"/>
    </row>
    <row r="61" spans="4:6" s="9" customFormat="1" ht="15" customHeight="1">
      <c r="D61" s="100"/>
      <c r="E61" s="100"/>
      <c r="F61" s="23"/>
    </row>
    <row r="62" spans="4:6" s="9" customFormat="1" ht="15" customHeight="1">
      <c r="D62" s="100"/>
      <c r="E62" s="100"/>
      <c r="F62" s="23"/>
    </row>
    <row r="63" spans="4:6" s="9" customFormat="1" ht="15" customHeight="1">
      <c r="D63" s="100"/>
      <c r="E63" s="100"/>
      <c r="F63" s="23"/>
    </row>
    <row r="64" spans="4:6" s="9" customFormat="1" ht="15" customHeight="1">
      <c r="D64" s="100"/>
      <c r="E64" s="100"/>
      <c r="F64" s="23"/>
    </row>
    <row r="65" spans="4:6" s="9" customFormat="1" ht="15" customHeight="1">
      <c r="D65" s="100"/>
      <c r="E65" s="100"/>
      <c r="F65" s="23"/>
    </row>
    <row r="66" spans="4:6" s="9" customFormat="1" ht="15" customHeight="1">
      <c r="D66" s="100"/>
      <c r="E66" s="100"/>
      <c r="F66" s="23"/>
    </row>
    <row r="67" spans="4:6" s="9" customFormat="1" ht="15" customHeight="1">
      <c r="D67" s="100"/>
      <c r="E67" s="100"/>
      <c r="F67" s="23"/>
    </row>
    <row r="68" spans="4:6" s="9" customFormat="1" ht="15" customHeight="1">
      <c r="D68" s="100"/>
      <c r="E68" s="100"/>
      <c r="F68" s="23"/>
    </row>
    <row r="69" spans="4:6" s="9" customFormat="1" ht="15" customHeight="1">
      <c r="D69" s="100"/>
      <c r="E69" s="100"/>
      <c r="F69" s="23"/>
    </row>
    <row r="70" spans="4:6" s="9" customFormat="1" ht="15" customHeight="1">
      <c r="D70" s="100"/>
      <c r="E70" s="100"/>
      <c r="F70" s="23"/>
    </row>
    <row r="71" spans="4:6" s="9" customFormat="1" ht="15" customHeight="1">
      <c r="D71" s="100"/>
      <c r="E71" s="100"/>
      <c r="F71" s="23"/>
    </row>
    <row r="72" spans="4:6" s="9" customFormat="1" ht="15" customHeight="1">
      <c r="D72" s="100"/>
      <c r="E72" s="100"/>
      <c r="F72" s="23"/>
    </row>
    <row r="73" spans="4:6" s="9" customFormat="1" ht="15" customHeight="1">
      <c r="D73" s="100"/>
      <c r="E73" s="100"/>
      <c r="F73" s="23"/>
    </row>
    <row r="74" spans="4:6" s="9" customFormat="1" ht="15" customHeight="1">
      <c r="D74" s="100"/>
      <c r="E74" s="100"/>
      <c r="F74" s="23"/>
    </row>
    <row r="75" spans="4:6" s="9" customFormat="1" ht="15" customHeight="1">
      <c r="D75" s="100"/>
      <c r="E75" s="100"/>
      <c r="F75" s="23"/>
    </row>
    <row r="76" spans="4:6" s="9" customFormat="1" ht="15" customHeight="1">
      <c r="D76" s="100"/>
      <c r="E76" s="100"/>
      <c r="F76" s="23"/>
    </row>
    <row r="77" spans="4:6" s="9" customFormat="1" ht="15" customHeight="1">
      <c r="D77" s="100"/>
      <c r="E77" s="100"/>
      <c r="F77" s="23"/>
    </row>
    <row r="78" spans="4:6" s="9" customFormat="1" ht="15" customHeight="1">
      <c r="D78" s="100"/>
      <c r="E78" s="100"/>
      <c r="F78" s="23"/>
    </row>
    <row r="79" spans="4:6" s="9" customFormat="1" ht="15" customHeight="1">
      <c r="D79" s="100"/>
      <c r="E79" s="100"/>
      <c r="F79" s="23"/>
    </row>
    <row r="80" spans="4:6" s="9" customFormat="1" ht="15" customHeight="1">
      <c r="D80" s="100"/>
      <c r="E80" s="100"/>
      <c r="F80" s="23"/>
    </row>
    <row r="81" spans="4:6" s="9" customFormat="1" ht="15" customHeight="1">
      <c r="D81" s="100"/>
      <c r="E81" s="100"/>
      <c r="F81" s="23"/>
    </row>
    <row r="82" spans="4:6" s="9" customFormat="1" ht="15" customHeight="1">
      <c r="D82" s="100"/>
      <c r="E82" s="100"/>
      <c r="F82" s="23"/>
    </row>
    <row r="83" spans="4:6" s="9" customFormat="1" ht="15" customHeight="1">
      <c r="D83" s="100"/>
      <c r="E83" s="100"/>
      <c r="F83" s="23"/>
    </row>
    <row r="84" spans="4:6" s="9" customFormat="1" ht="15" customHeight="1">
      <c r="D84" s="100"/>
      <c r="E84" s="100"/>
      <c r="F84" s="23"/>
    </row>
    <row r="85" spans="4:6" s="9" customFormat="1" ht="15" customHeight="1">
      <c r="D85" s="100"/>
      <c r="E85" s="100"/>
      <c r="F85" s="23"/>
    </row>
  </sheetData>
  <sheetProtection/>
  <mergeCells count="4">
    <mergeCell ref="A1:F1"/>
    <mergeCell ref="A2:F2"/>
    <mergeCell ref="A3:F3"/>
    <mergeCell ref="A4:F4"/>
  </mergeCells>
  <printOptions horizontalCentered="1"/>
  <pageMargins left="0.25" right="0.25" top="0.5" bottom="0.5" header="0.25" footer="0.25"/>
  <pageSetup horizontalDpi="600" verticalDpi="600" orientation="portrait" scale="70" r:id="rId1"/>
  <headerFooter alignWithMargins="0">
    <oddFooter>&amp;C&amp;"Century Schoolbook,Regular"Page 3</oddFooter>
  </headerFooter>
</worksheet>
</file>

<file path=xl/worksheets/sheet4.xml><?xml version="1.0" encoding="utf-8"?>
<worksheet xmlns="http://schemas.openxmlformats.org/spreadsheetml/2006/main" xmlns:r="http://schemas.openxmlformats.org/officeDocument/2006/relationships">
  <dimension ref="A1:E161"/>
  <sheetViews>
    <sheetView zoomScalePageLayoutView="0" workbookViewId="0" topLeftCell="A1">
      <selection activeCell="A1" sqref="A1:D1"/>
    </sheetView>
  </sheetViews>
  <sheetFormatPr defaultColWidth="15.7109375" defaultRowHeight="15" customHeight="1"/>
  <cols>
    <col min="1" max="1" width="54.8515625" style="114" customWidth="1"/>
    <col min="2" max="4" width="18.7109375" style="164" customWidth="1"/>
    <col min="5" max="5" width="15.7109375" style="164" customWidth="1"/>
    <col min="6" max="16384" width="15.7109375" style="114" customWidth="1"/>
  </cols>
  <sheetData>
    <row r="1" spans="1:5" s="118" customFormat="1" ht="30" customHeight="1">
      <c r="A1" s="285" t="s">
        <v>0</v>
      </c>
      <c r="B1" s="286"/>
      <c r="C1" s="286"/>
      <c r="D1" s="287"/>
      <c r="E1" s="117"/>
    </row>
    <row r="2" spans="1:5" s="78" customFormat="1" ht="15" customHeight="1">
      <c r="A2" s="288"/>
      <c r="B2" s="283"/>
      <c r="C2" s="283"/>
      <c r="D2" s="289"/>
      <c r="E2" s="119"/>
    </row>
    <row r="3" spans="1:5" s="78" customFormat="1" ht="15" customHeight="1">
      <c r="A3" s="290" t="s">
        <v>105</v>
      </c>
      <c r="B3" s="284"/>
      <c r="C3" s="284"/>
      <c r="D3" s="291"/>
      <c r="E3" s="119"/>
    </row>
    <row r="4" spans="1:5" s="78" customFormat="1" ht="15" customHeight="1">
      <c r="A4" s="290" t="s">
        <v>106</v>
      </c>
      <c r="B4" s="284"/>
      <c r="C4" s="284"/>
      <c r="D4" s="291"/>
      <c r="E4" s="119"/>
    </row>
    <row r="5" spans="1:5" s="78" customFormat="1" ht="15" customHeight="1">
      <c r="A5" s="290" t="s">
        <v>107</v>
      </c>
      <c r="B5" s="284"/>
      <c r="C5" s="284"/>
      <c r="D5" s="291"/>
      <c r="E5" s="119"/>
    </row>
    <row r="6" spans="1:5" s="78" customFormat="1" ht="15" customHeight="1">
      <c r="A6" s="120"/>
      <c r="B6" s="121"/>
      <c r="C6" s="121"/>
      <c r="D6" s="122"/>
      <c r="E6" s="119"/>
    </row>
    <row r="7" spans="1:5" s="9" customFormat="1" ht="15" customHeight="1">
      <c r="A7" s="123"/>
      <c r="B7" s="121"/>
      <c r="C7" s="121"/>
      <c r="D7" s="122"/>
      <c r="E7" s="124"/>
    </row>
    <row r="8" spans="1:5" s="9" customFormat="1" ht="15" customHeight="1">
      <c r="A8" s="125" t="s">
        <v>108</v>
      </c>
      <c r="B8" s="126" t="s">
        <v>109</v>
      </c>
      <c r="C8" s="127"/>
      <c r="D8" s="128"/>
      <c r="E8" s="124"/>
    </row>
    <row r="9" spans="1:5" s="9" customFormat="1" ht="15" customHeight="1">
      <c r="A9" s="125"/>
      <c r="B9" s="129" t="s">
        <v>42</v>
      </c>
      <c r="C9" s="130"/>
      <c r="D9" s="131"/>
      <c r="E9" s="124"/>
    </row>
    <row r="10" spans="1:5" s="9" customFormat="1" ht="15" customHeight="1">
      <c r="A10" s="132"/>
      <c r="B10" s="133" t="s">
        <v>35</v>
      </c>
      <c r="C10" s="134"/>
      <c r="D10" s="135"/>
      <c r="E10" s="124"/>
    </row>
    <row r="11" spans="1:5" s="9" customFormat="1" ht="15" customHeight="1">
      <c r="A11" s="136" t="s">
        <v>110</v>
      </c>
      <c r="B11" s="137"/>
      <c r="C11" s="22">
        <f>'Premiums QTD-5'!F12</f>
        <v>1364072</v>
      </c>
      <c r="D11" s="135"/>
      <c r="E11" s="124"/>
    </row>
    <row r="12" spans="1:5" s="9" customFormat="1" ht="15" customHeight="1">
      <c r="A12" s="136"/>
      <c r="B12" s="137"/>
      <c r="C12" s="23"/>
      <c r="D12" s="135"/>
      <c r="E12" s="124"/>
    </row>
    <row r="13" spans="1:5" s="9" customFormat="1" ht="15" customHeight="1">
      <c r="A13" s="138" t="s">
        <v>111</v>
      </c>
      <c r="B13" s="139">
        <f>'Premiums QTD-5'!F18</f>
        <v>2960934</v>
      </c>
      <c r="C13" s="140"/>
      <c r="D13" s="135"/>
      <c r="E13" s="124"/>
    </row>
    <row r="14" spans="1:5" s="9" customFormat="1" ht="15" customHeight="1">
      <c r="A14" s="138" t="s">
        <v>112</v>
      </c>
      <c r="B14" s="141">
        <f>'Premiums QTD-5'!F24</f>
        <v>3127920</v>
      </c>
      <c r="C14" s="140"/>
      <c r="D14" s="135"/>
      <c r="E14" s="124"/>
    </row>
    <row r="15" spans="1:5" s="9" customFormat="1" ht="15" customHeight="1">
      <c r="A15" s="138" t="s">
        <v>113</v>
      </c>
      <c r="B15" s="137"/>
      <c r="C15" s="142">
        <f>B14-B13</f>
        <v>166986</v>
      </c>
      <c r="D15" s="135"/>
      <c r="E15" s="124"/>
    </row>
    <row r="16" spans="1:5" s="9" customFormat="1" ht="15" customHeight="1">
      <c r="A16" s="136" t="s">
        <v>114</v>
      </c>
      <c r="B16" s="137"/>
      <c r="C16" s="140"/>
      <c r="D16" s="143">
        <f>C11+C15</f>
        <v>1531058</v>
      </c>
      <c r="E16" s="124"/>
    </row>
    <row r="17" spans="1:4" s="9" customFormat="1" ht="15" customHeight="1">
      <c r="A17" s="138" t="s">
        <v>115</v>
      </c>
      <c r="B17" s="137"/>
      <c r="C17" s="144">
        <f>'[1]Loss Expenses Paid QTD-10'!E36</f>
        <v>836295</v>
      </c>
      <c r="D17" s="135"/>
    </row>
    <row r="18" spans="1:4" s="9" customFormat="1" ht="15" customHeight="1">
      <c r="A18" s="138" t="s">
        <v>116</v>
      </c>
      <c r="B18" s="137"/>
      <c r="C18" s="142">
        <f>-'[1]1Q21'!E276</f>
        <v>150</v>
      </c>
      <c r="D18" s="135"/>
    </row>
    <row r="19" spans="1:5" s="9" customFormat="1" ht="15" customHeight="1">
      <c r="A19" s="136" t="s">
        <v>117</v>
      </c>
      <c r="B19" s="137"/>
      <c r="C19" s="144">
        <f>C17-C18</f>
        <v>836145</v>
      </c>
      <c r="D19" s="135"/>
      <c r="E19" s="124"/>
    </row>
    <row r="20" spans="1:5" s="9" customFormat="1" ht="15" customHeight="1">
      <c r="A20" s="138" t="s">
        <v>118</v>
      </c>
      <c r="B20" s="139">
        <f>'Losses Incurred QTD-6'!F18+'Losses Incurred QTD-6'!F24</f>
        <v>1216534</v>
      </c>
      <c r="C20" s="140" t="s">
        <v>35</v>
      </c>
      <c r="D20" s="135"/>
      <c r="E20" s="124"/>
    </row>
    <row r="21" spans="1:5" s="9" customFormat="1" ht="15" customHeight="1">
      <c r="A21" s="138" t="s">
        <v>119</v>
      </c>
      <c r="B21" s="141">
        <f>'Losses Incurred QTD-6'!F31</f>
        <v>1254013</v>
      </c>
      <c r="C21" s="140"/>
      <c r="D21" s="135"/>
      <c r="E21" s="124"/>
    </row>
    <row r="22" spans="1:5" s="9" customFormat="1" ht="15" customHeight="1">
      <c r="A22" s="138" t="s">
        <v>120</v>
      </c>
      <c r="B22" s="145"/>
      <c r="C22" s="146">
        <f>B20-B21</f>
        <v>-37479</v>
      </c>
      <c r="D22" s="135"/>
      <c r="E22" s="124"/>
    </row>
    <row r="23" spans="1:5" s="9" customFormat="1" ht="15" customHeight="1">
      <c r="A23" s="136" t="s">
        <v>121</v>
      </c>
      <c r="B23" s="137"/>
      <c r="C23" s="140"/>
      <c r="D23" s="147">
        <f>C19+C22</f>
        <v>798666</v>
      </c>
      <c r="E23" s="140"/>
    </row>
    <row r="24" spans="1:5" s="9" customFormat="1" ht="15" customHeight="1">
      <c r="A24" s="138" t="s">
        <v>122</v>
      </c>
      <c r="B24" s="137"/>
      <c r="C24" s="144">
        <f>'[1]Loss Expenses Paid QTD-10'!C36</f>
        <v>89954</v>
      </c>
      <c r="D24" s="135"/>
      <c r="E24" s="148"/>
    </row>
    <row r="25" spans="1:5" s="9" customFormat="1" ht="15" customHeight="1">
      <c r="A25" s="138" t="s">
        <v>123</v>
      </c>
      <c r="B25" s="137"/>
      <c r="C25" s="142">
        <f>'[1]Loss Expenses Paid QTD-10'!I36</f>
        <v>115958</v>
      </c>
      <c r="D25" s="135"/>
      <c r="E25" s="148"/>
    </row>
    <row r="26" spans="1:5" s="9" customFormat="1" ht="15" customHeight="1">
      <c r="A26" s="136" t="s">
        <v>124</v>
      </c>
      <c r="B26" s="137"/>
      <c r="C26" s="144">
        <f>C24+C25</f>
        <v>205912</v>
      </c>
      <c r="D26" s="135"/>
      <c r="E26" s="140"/>
    </row>
    <row r="27" spans="1:5" s="9" customFormat="1" ht="15" customHeight="1">
      <c r="A27" s="138" t="s">
        <v>125</v>
      </c>
      <c r="B27" s="139">
        <f>'Loss Expenses QTD-7'!F18</f>
        <v>348583</v>
      </c>
      <c r="C27" s="140"/>
      <c r="D27" s="135"/>
      <c r="E27" s="148"/>
    </row>
    <row r="28" spans="1:5" s="9" customFormat="1" ht="15" customHeight="1">
      <c r="A28" s="138" t="s">
        <v>126</v>
      </c>
      <c r="B28" s="141">
        <f>'Loss Expenses QTD-7'!F24</f>
        <v>323369</v>
      </c>
      <c r="C28" s="140"/>
      <c r="D28" s="135"/>
      <c r="E28" s="140"/>
    </row>
    <row r="29" spans="1:5" s="9" customFormat="1" ht="15" customHeight="1">
      <c r="A29" s="138" t="s">
        <v>127</v>
      </c>
      <c r="B29" s="137"/>
      <c r="C29" s="146">
        <f>B27-B28</f>
        <v>25214</v>
      </c>
      <c r="D29" s="135"/>
      <c r="E29" s="148"/>
    </row>
    <row r="30" spans="1:5" s="9" customFormat="1" ht="15" customHeight="1">
      <c r="A30" s="136" t="s">
        <v>128</v>
      </c>
      <c r="B30" s="137"/>
      <c r="C30" s="140"/>
      <c r="D30" s="149">
        <f>C26+C29</f>
        <v>231126</v>
      </c>
      <c r="E30" s="140"/>
    </row>
    <row r="31" spans="1:5" s="9" customFormat="1" ht="15" customHeight="1">
      <c r="A31" s="136" t="s">
        <v>129</v>
      </c>
      <c r="B31" s="137"/>
      <c r="C31" s="140"/>
      <c r="D31" s="150">
        <f>D23+D30</f>
        <v>1029792</v>
      </c>
      <c r="E31" s="140"/>
    </row>
    <row r="32" spans="1:5" s="9" customFormat="1" ht="15" customHeight="1">
      <c r="A32" s="138" t="s">
        <v>130</v>
      </c>
      <c r="B32" s="137"/>
      <c r="C32" s="144">
        <f>10500+10500+8258-1759</f>
        <v>27499</v>
      </c>
      <c r="D32" s="135"/>
      <c r="E32" s="148"/>
    </row>
    <row r="33" spans="1:5" s="9" customFormat="1" ht="15" customHeight="1">
      <c r="A33" s="138" t="s">
        <v>131</v>
      </c>
      <c r="B33" s="139">
        <f>-'[1]1Q21'!F130</f>
        <v>105097</v>
      </c>
      <c r="C33" s="144"/>
      <c r="D33" s="135"/>
      <c r="E33" s="124"/>
    </row>
    <row r="34" spans="1:5" s="9" customFormat="1" ht="15" customHeight="1">
      <c r="A34" s="138" t="s">
        <v>132</v>
      </c>
      <c r="B34" s="141">
        <v>120274</v>
      </c>
      <c r="C34" s="140"/>
      <c r="D34" s="135"/>
      <c r="E34" s="124"/>
    </row>
    <row r="35" spans="1:5" s="9" customFormat="1" ht="15" customHeight="1">
      <c r="A35" s="138" t="s">
        <v>133</v>
      </c>
      <c r="B35" s="137"/>
      <c r="C35" s="146">
        <f>B33-B34</f>
        <v>-15177</v>
      </c>
      <c r="D35" s="135"/>
      <c r="E35" s="124"/>
    </row>
    <row r="36" spans="1:5" s="9" customFormat="1" ht="15" customHeight="1">
      <c r="A36" s="136" t="s">
        <v>134</v>
      </c>
      <c r="B36" s="137"/>
      <c r="C36" s="140" t="s">
        <v>35</v>
      </c>
      <c r="D36" s="151">
        <f>C32+C35</f>
        <v>12322</v>
      </c>
      <c r="E36" s="124"/>
    </row>
    <row r="37" spans="1:5" s="9" customFormat="1" ht="15" customHeight="1">
      <c r="A37" s="138" t="s">
        <v>135</v>
      </c>
      <c r="B37" s="137"/>
      <c r="C37" s="144">
        <f>'[1]1Q21'!F375</f>
        <v>109659</v>
      </c>
      <c r="D37" s="135"/>
      <c r="E37" s="124"/>
    </row>
    <row r="38" spans="1:5" s="9" customFormat="1" ht="15" customHeight="1">
      <c r="A38" s="138" t="s">
        <v>136</v>
      </c>
      <c r="B38" s="137"/>
      <c r="C38" s="144">
        <f>'[1]1Q21'!F385</f>
        <v>28135</v>
      </c>
      <c r="D38" s="135"/>
      <c r="E38" s="152"/>
    </row>
    <row r="39" spans="1:5" s="9" customFormat="1" ht="15" customHeight="1">
      <c r="A39" s="138" t="s">
        <v>137</v>
      </c>
      <c r="B39" s="137"/>
      <c r="C39" s="142">
        <f>'[1]1Q21'!F587-C43+2</f>
        <v>714067</v>
      </c>
      <c r="D39" s="135"/>
      <c r="E39" s="152"/>
    </row>
    <row r="40" spans="1:5" s="9" customFormat="1" ht="15" customHeight="1">
      <c r="A40" s="136" t="s">
        <v>138</v>
      </c>
      <c r="B40" s="137"/>
      <c r="C40" s="144">
        <f>SUM(C37:C39)</f>
        <v>851861</v>
      </c>
      <c r="D40" s="135"/>
      <c r="E40" s="152"/>
    </row>
    <row r="41" spans="1:5" s="9" customFormat="1" ht="15" customHeight="1">
      <c r="A41" s="138" t="s">
        <v>131</v>
      </c>
      <c r="B41" s="139">
        <f>-'[1]1Q21'!F147</f>
        <v>151989</v>
      </c>
      <c r="C41" s="140"/>
      <c r="D41" s="135"/>
      <c r="E41" s="152"/>
    </row>
    <row r="42" spans="1:5" s="9" customFormat="1" ht="15" customHeight="1">
      <c r="A42" s="138" t="s">
        <v>132</v>
      </c>
      <c r="B42" s="141">
        <v>130700</v>
      </c>
      <c r="C42" s="140" t="s">
        <v>35</v>
      </c>
      <c r="D42" s="135"/>
      <c r="E42" s="124"/>
    </row>
    <row r="43" spans="1:5" s="9" customFormat="1" ht="15" customHeight="1">
      <c r="A43" s="138" t="s">
        <v>139</v>
      </c>
      <c r="B43" s="137"/>
      <c r="C43" s="146">
        <f>+B41-B42</f>
        <v>21289</v>
      </c>
      <c r="D43" s="135"/>
      <c r="E43" s="124"/>
    </row>
    <row r="44" spans="1:5" s="9" customFormat="1" ht="15" customHeight="1">
      <c r="A44" s="136" t="s">
        <v>140</v>
      </c>
      <c r="B44" s="137"/>
      <c r="C44" s="140"/>
      <c r="D44" s="149">
        <f>SUM(C40:C43)</f>
        <v>873150</v>
      </c>
      <c r="E44" s="124"/>
    </row>
    <row r="45" spans="1:5" s="9" customFormat="1" ht="15" customHeight="1">
      <c r="A45" s="136" t="s">
        <v>141</v>
      </c>
      <c r="B45" s="137"/>
      <c r="C45" s="140"/>
      <c r="D45" s="149">
        <f>SUM(D36:D44)</f>
        <v>885472</v>
      </c>
      <c r="E45" s="124"/>
    </row>
    <row r="46" spans="1:5" s="9" customFormat="1" ht="15" customHeight="1">
      <c r="A46" s="136" t="s">
        <v>142</v>
      </c>
      <c r="B46" s="137"/>
      <c r="C46" s="140"/>
      <c r="D46" s="153">
        <f>+D31+D45</f>
        <v>1915264</v>
      </c>
      <c r="E46" s="124"/>
    </row>
    <row r="47" spans="1:5" s="9" customFormat="1" ht="15" customHeight="1">
      <c r="A47" s="136" t="s">
        <v>143</v>
      </c>
      <c r="B47" s="137"/>
      <c r="C47" s="140"/>
      <c r="D47" s="150">
        <f>D16-D31-D45</f>
        <v>-384206</v>
      </c>
      <c r="E47" s="154"/>
    </row>
    <row r="48" spans="1:4" s="9" customFormat="1" ht="15" customHeight="1">
      <c r="A48" s="138" t="s">
        <v>144</v>
      </c>
      <c r="B48" s="137"/>
      <c r="C48" s="144">
        <f>-'[1]1Q21'!F253-C51</f>
        <v>33348</v>
      </c>
      <c r="D48" s="135"/>
    </row>
    <row r="49" spans="1:5" s="9" customFormat="1" ht="15" customHeight="1">
      <c r="A49" s="138" t="s">
        <v>145</v>
      </c>
      <c r="B49" s="139">
        <f>'[1]1Q21'!F36</f>
        <v>5966</v>
      </c>
      <c r="C49" s="140"/>
      <c r="D49" s="135"/>
      <c r="E49" s="124"/>
    </row>
    <row r="50" spans="1:5" s="9" customFormat="1" ht="15" customHeight="1">
      <c r="A50" s="138" t="s">
        <v>146</v>
      </c>
      <c r="B50" s="141">
        <v>27361</v>
      </c>
      <c r="C50" s="140"/>
      <c r="D50" s="135"/>
      <c r="E50" s="124"/>
    </row>
    <row r="51" spans="1:5" s="9" customFormat="1" ht="15" customHeight="1">
      <c r="A51" s="138" t="s">
        <v>147</v>
      </c>
      <c r="B51" s="137"/>
      <c r="C51" s="146">
        <f>B49-B50</f>
        <v>-21395</v>
      </c>
      <c r="D51" s="135"/>
      <c r="E51" s="124"/>
    </row>
    <row r="52" spans="1:5" s="9" customFormat="1" ht="15" customHeight="1">
      <c r="A52" s="136" t="s">
        <v>148</v>
      </c>
      <c r="B52" s="137"/>
      <c r="C52" s="140"/>
      <c r="D52" s="149">
        <f>C48+C51</f>
        <v>11953</v>
      </c>
      <c r="E52" s="124"/>
    </row>
    <row r="53" spans="1:5" s="9" customFormat="1" ht="15" customHeight="1">
      <c r="A53" s="138" t="s">
        <v>149</v>
      </c>
      <c r="B53" s="137"/>
      <c r="C53" s="140"/>
      <c r="D53" s="155">
        <f>-'[1]1Q21'!F260</f>
        <v>6598</v>
      </c>
      <c r="E53" s="124"/>
    </row>
    <row r="54" spans="1:5" s="9" customFormat="1" ht="15" customHeight="1">
      <c r="A54" s="136" t="s">
        <v>150</v>
      </c>
      <c r="B54" s="137"/>
      <c r="C54" s="140"/>
      <c r="D54" s="149">
        <f>SUM(D52:D53)</f>
        <v>18551</v>
      </c>
      <c r="E54" s="124"/>
    </row>
    <row r="55" spans="1:5" s="9" customFormat="1" ht="15" customHeight="1">
      <c r="A55" s="156" t="s">
        <v>151</v>
      </c>
      <c r="B55" s="137"/>
      <c r="C55" s="140"/>
      <c r="D55" s="149">
        <f>-'[1]1Q21'!F263</f>
        <v>2400</v>
      </c>
      <c r="E55" s="124"/>
    </row>
    <row r="56" spans="1:5" s="9" customFormat="1" ht="15" customHeight="1">
      <c r="A56" s="157" t="s">
        <v>152</v>
      </c>
      <c r="B56" s="158"/>
      <c r="C56" s="159"/>
      <c r="D56" s="153">
        <f>D47+D54+D55</f>
        <v>-363255</v>
      </c>
      <c r="E56" s="154"/>
    </row>
    <row r="57" spans="1:5" s="9" customFormat="1" ht="15" customHeight="1">
      <c r="A57" s="92"/>
      <c r="B57" s="140"/>
      <c r="C57" s="140"/>
      <c r="D57" s="140"/>
      <c r="E57" s="124"/>
    </row>
    <row r="58" spans="1:5" s="9" customFormat="1" ht="15" customHeight="1">
      <c r="A58" s="160"/>
      <c r="B58" s="140"/>
      <c r="C58" s="140"/>
      <c r="D58" s="140"/>
      <c r="E58" s="124"/>
    </row>
    <row r="59" spans="1:5" s="9" customFormat="1" ht="15" customHeight="1">
      <c r="A59" s="92"/>
      <c r="B59" s="140"/>
      <c r="C59" s="140"/>
      <c r="D59" s="140"/>
      <c r="E59" s="124"/>
    </row>
    <row r="60" spans="1:5" s="9" customFormat="1" ht="15" customHeight="1">
      <c r="A60" s="92"/>
      <c r="B60" s="140"/>
      <c r="C60" s="140"/>
      <c r="D60" s="140"/>
      <c r="E60" s="124"/>
    </row>
    <row r="61" spans="1:5" s="9" customFormat="1" ht="15" customHeight="1">
      <c r="A61" s="92"/>
      <c r="B61" s="140"/>
      <c r="C61" s="140"/>
      <c r="D61" s="140"/>
      <c r="E61" s="124"/>
    </row>
    <row r="62" spans="1:5" s="9" customFormat="1" ht="15" customHeight="1">
      <c r="A62" s="92"/>
      <c r="B62" s="140"/>
      <c r="C62" s="140"/>
      <c r="D62" s="140"/>
      <c r="E62" s="124"/>
    </row>
    <row r="63" spans="1:5" s="9" customFormat="1" ht="15" customHeight="1">
      <c r="A63" s="92"/>
      <c r="B63" s="140"/>
      <c r="C63" s="140"/>
      <c r="D63" s="140"/>
      <c r="E63" s="124"/>
    </row>
    <row r="64" spans="1:5" s="9" customFormat="1" ht="15" customHeight="1">
      <c r="A64" s="92"/>
      <c r="B64" s="161"/>
      <c r="C64" s="140"/>
      <c r="D64" s="140"/>
      <c r="E64" s="124"/>
    </row>
    <row r="65" spans="1:5" s="9" customFormat="1" ht="15" customHeight="1">
      <c r="A65" s="92"/>
      <c r="B65" s="161"/>
      <c r="C65" s="140"/>
      <c r="D65" s="140"/>
      <c r="E65" s="124"/>
    </row>
    <row r="66" spans="1:5" s="9" customFormat="1" ht="15" customHeight="1">
      <c r="A66" s="92"/>
      <c r="B66" s="161"/>
      <c r="C66" s="140"/>
      <c r="D66" s="140"/>
      <c r="E66" s="124"/>
    </row>
    <row r="67" spans="1:5" s="9" customFormat="1" ht="15" customHeight="1">
      <c r="A67" s="92"/>
      <c r="B67" s="161"/>
      <c r="C67" s="148"/>
      <c r="D67" s="140"/>
      <c r="E67" s="124"/>
    </row>
    <row r="68" spans="1:5" s="9" customFormat="1" ht="15" customHeight="1">
      <c r="A68" s="92"/>
      <c r="B68" s="161"/>
      <c r="C68" s="140"/>
      <c r="D68" s="140"/>
      <c r="E68" s="124"/>
    </row>
    <row r="69" spans="2:5" s="9" customFormat="1" ht="15" customHeight="1">
      <c r="B69" s="161"/>
      <c r="C69" s="140"/>
      <c r="D69" s="140"/>
      <c r="E69" s="124"/>
    </row>
    <row r="70" spans="1:5" s="9" customFormat="1" ht="15" customHeight="1">
      <c r="A70" s="92"/>
      <c r="B70" s="161"/>
      <c r="C70" s="140"/>
      <c r="D70" s="140"/>
      <c r="E70" s="124"/>
    </row>
    <row r="71" spans="1:5" s="9" customFormat="1" ht="15" customHeight="1">
      <c r="A71" s="92"/>
      <c r="B71" s="161"/>
      <c r="C71" s="140"/>
      <c r="D71" s="140"/>
      <c r="E71" s="124"/>
    </row>
    <row r="72" spans="1:5" s="9" customFormat="1" ht="15" customHeight="1">
      <c r="A72" s="92"/>
      <c r="B72" s="124"/>
      <c r="C72" s="140"/>
      <c r="D72" s="140"/>
      <c r="E72" s="124"/>
    </row>
    <row r="73" spans="1:5" s="9" customFormat="1" ht="15" customHeight="1">
      <c r="A73" s="92"/>
      <c r="B73" s="140"/>
      <c r="C73" s="148"/>
      <c r="D73" s="140"/>
      <c r="E73" s="124"/>
    </row>
    <row r="74" spans="1:5" s="9" customFormat="1" ht="15" customHeight="1">
      <c r="A74" s="92"/>
      <c r="B74" s="140"/>
      <c r="C74" s="140"/>
      <c r="D74" s="140"/>
      <c r="E74" s="124"/>
    </row>
    <row r="75" spans="1:5" s="9" customFormat="1" ht="15" customHeight="1">
      <c r="A75" s="92"/>
      <c r="B75" s="140"/>
      <c r="C75" s="140"/>
      <c r="D75" s="140"/>
      <c r="E75" s="124"/>
    </row>
    <row r="76" spans="1:5" s="9" customFormat="1" ht="15" customHeight="1">
      <c r="A76" s="92"/>
      <c r="B76" s="140"/>
      <c r="C76" s="140"/>
      <c r="D76" s="140"/>
      <c r="E76" s="124"/>
    </row>
    <row r="77" spans="1:5" s="9" customFormat="1" ht="15" customHeight="1">
      <c r="A77" s="92"/>
      <c r="B77" s="140"/>
      <c r="C77" s="140"/>
      <c r="D77" s="140"/>
      <c r="E77" s="124"/>
    </row>
    <row r="78" spans="1:5" s="9" customFormat="1" ht="15" customHeight="1">
      <c r="A78" s="92"/>
      <c r="B78" s="140"/>
      <c r="C78" s="140"/>
      <c r="D78" s="140"/>
      <c r="E78" s="124"/>
    </row>
    <row r="79" spans="1:5" s="9" customFormat="1" ht="15" customHeight="1">
      <c r="A79" s="92"/>
      <c r="B79" s="140"/>
      <c r="C79" s="140"/>
      <c r="D79" s="140"/>
      <c r="E79" s="124"/>
    </row>
    <row r="80" spans="1:5" s="9" customFormat="1" ht="15" customHeight="1">
      <c r="A80" s="92"/>
      <c r="B80" s="140"/>
      <c r="C80" s="140"/>
      <c r="D80" s="140"/>
      <c r="E80" s="124"/>
    </row>
    <row r="81" spans="1:5" s="9" customFormat="1" ht="15" customHeight="1">
      <c r="A81" s="92"/>
      <c r="B81" s="140"/>
      <c r="C81" s="140"/>
      <c r="D81" s="140"/>
      <c r="E81" s="124"/>
    </row>
    <row r="82" spans="1:5" s="9" customFormat="1" ht="15" customHeight="1">
      <c r="A82" s="92"/>
      <c r="B82" s="140"/>
      <c r="C82" s="140"/>
      <c r="D82" s="140"/>
      <c r="E82" s="124"/>
    </row>
    <row r="83" spans="1:5" s="9" customFormat="1" ht="15" customHeight="1">
      <c r="A83" s="92"/>
      <c r="B83" s="140"/>
      <c r="C83" s="140"/>
      <c r="D83" s="140"/>
      <c r="E83" s="124"/>
    </row>
    <row r="84" spans="1:5" s="9" customFormat="1" ht="15" customHeight="1">
      <c r="A84" s="92"/>
      <c r="B84" s="140"/>
      <c r="C84" s="140"/>
      <c r="D84" s="140"/>
      <c r="E84" s="124"/>
    </row>
    <row r="85" spans="1:5" s="9" customFormat="1" ht="15" customHeight="1">
      <c r="A85" s="92"/>
      <c r="B85" s="140"/>
      <c r="C85" s="140"/>
      <c r="D85" s="140"/>
      <c r="E85" s="124"/>
    </row>
    <row r="86" spans="1:5" s="9" customFormat="1" ht="15" customHeight="1">
      <c r="A86" s="92"/>
      <c r="B86" s="140"/>
      <c r="C86" s="140"/>
      <c r="D86" s="140"/>
      <c r="E86" s="124"/>
    </row>
    <row r="87" spans="1:5" s="9" customFormat="1" ht="15" customHeight="1">
      <c r="A87" s="92"/>
      <c r="B87" s="140"/>
      <c r="C87" s="140"/>
      <c r="D87" s="140"/>
      <c r="E87" s="124"/>
    </row>
    <row r="88" spans="1:5" s="9" customFormat="1" ht="15" customHeight="1">
      <c r="A88" s="92"/>
      <c r="B88" s="140"/>
      <c r="C88" s="140"/>
      <c r="D88" s="140"/>
      <c r="E88" s="124"/>
    </row>
    <row r="89" spans="1:5" s="9" customFormat="1" ht="15" customHeight="1">
      <c r="A89" s="92"/>
      <c r="B89" s="140"/>
      <c r="C89" s="124"/>
      <c r="D89" s="124"/>
      <c r="E89" s="124"/>
    </row>
    <row r="90" spans="1:5" s="9" customFormat="1" ht="15" customHeight="1">
      <c r="A90" s="92"/>
      <c r="B90" s="140"/>
      <c r="C90" s="124"/>
      <c r="D90" s="124"/>
      <c r="E90" s="124"/>
    </row>
    <row r="91" spans="1:5" s="9" customFormat="1" ht="15" customHeight="1">
      <c r="A91" s="92"/>
      <c r="B91" s="140"/>
      <c r="C91" s="124"/>
      <c r="D91" s="124"/>
      <c r="E91" s="124"/>
    </row>
    <row r="92" spans="1:5" s="9" customFormat="1" ht="15" customHeight="1">
      <c r="A92" s="92"/>
      <c r="B92" s="124"/>
      <c r="C92" s="124"/>
      <c r="D92" s="124"/>
      <c r="E92" s="124"/>
    </row>
    <row r="93" spans="1:5" s="9" customFormat="1" ht="15" customHeight="1">
      <c r="A93" s="92"/>
      <c r="B93" s="124"/>
      <c r="C93" s="124"/>
      <c r="D93" s="124"/>
      <c r="E93" s="124"/>
    </row>
    <row r="94" spans="1:5" s="9" customFormat="1" ht="15" customHeight="1">
      <c r="A94" s="92"/>
      <c r="B94" s="124"/>
      <c r="C94" s="124"/>
      <c r="D94" s="124"/>
      <c r="E94" s="124"/>
    </row>
    <row r="95" spans="1:5" s="9" customFormat="1" ht="15" customHeight="1">
      <c r="A95" s="92"/>
      <c r="B95" s="124"/>
      <c r="C95" s="124"/>
      <c r="D95" s="124"/>
      <c r="E95" s="124"/>
    </row>
    <row r="96" spans="1:5" s="9" customFormat="1" ht="15" customHeight="1">
      <c r="A96" s="92"/>
      <c r="B96" s="124"/>
      <c r="C96" s="124"/>
      <c r="D96" s="124"/>
      <c r="E96" s="124"/>
    </row>
    <row r="97" spans="1:5" s="9" customFormat="1" ht="15" customHeight="1">
      <c r="A97" s="92"/>
      <c r="B97" s="124"/>
      <c r="C97" s="124"/>
      <c r="D97" s="124"/>
      <c r="E97" s="124"/>
    </row>
    <row r="98" spans="1:5" s="9" customFormat="1" ht="15" customHeight="1">
      <c r="A98" s="92"/>
      <c r="B98" s="124"/>
      <c r="C98" s="124"/>
      <c r="D98" s="124"/>
      <c r="E98" s="124"/>
    </row>
    <row r="99" spans="1:5" s="9" customFormat="1" ht="15" customHeight="1">
      <c r="A99" s="92"/>
      <c r="B99" s="124"/>
      <c r="C99" s="124"/>
      <c r="D99" s="124"/>
      <c r="E99" s="124"/>
    </row>
    <row r="100" spans="1:5" s="9" customFormat="1" ht="15" customHeight="1">
      <c r="A100" s="92"/>
      <c r="B100" s="124"/>
      <c r="C100" s="124"/>
      <c r="D100" s="124"/>
      <c r="E100" s="124"/>
    </row>
    <row r="101" spans="1:5" s="9" customFormat="1" ht="15" customHeight="1">
      <c r="A101" s="92"/>
      <c r="B101" s="124"/>
      <c r="C101" s="124"/>
      <c r="D101" s="124"/>
      <c r="E101" s="124"/>
    </row>
    <row r="102" spans="1:5" s="9" customFormat="1" ht="15" customHeight="1">
      <c r="A102" s="92"/>
      <c r="B102" s="124"/>
      <c r="C102" s="124"/>
      <c r="D102" s="124"/>
      <c r="E102" s="124"/>
    </row>
    <row r="103" spans="1:5" s="9" customFormat="1" ht="15" customHeight="1">
      <c r="A103" s="92"/>
      <c r="B103" s="124"/>
      <c r="C103" s="124"/>
      <c r="D103" s="124"/>
      <c r="E103" s="124"/>
    </row>
    <row r="104" spans="1:5" s="9" customFormat="1" ht="15" customHeight="1">
      <c r="A104" s="92"/>
      <c r="B104" s="124"/>
      <c r="C104" s="124"/>
      <c r="D104" s="124"/>
      <c r="E104" s="124"/>
    </row>
    <row r="105" spans="1:5" s="9" customFormat="1" ht="15" customHeight="1">
      <c r="A105" s="92"/>
      <c r="B105" s="124"/>
      <c r="C105" s="124"/>
      <c r="D105" s="124"/>
      <c r="E105" s="124"/>
    </row>
    <row r="106" spans="1:5" s="9" customFormat="1" ht="15" customHeight="1">
      <c r="A106" s="92"/>
      <c r="B106" s="124"/>
      <c r="C106" s="124"/>
      <c r="D106" s="124"/>
      <c r="E106" s="124"/>
    </row>
    <row r="107" spans="1:5" s="9" customFormat="1" ht="15" customHeight="1">
      <c r="A107" s="92"/>
      <c r="B107" s="124"/>
      <c r="C107" s="124"/>
      <c r="D107" s="124"/>
      <c r="E107" s="124"/>
    </row>
    <row r="108" spans="1:5" s="9" customFormat="1" ht="15" customHeight="1">
      <c r="A108" s="92"/>
      <c r="B108" s="124"/>
      <c r="C108" s="124"/>
      <c r="D108" s="124"/>
      <c r="E108" s="124"/>
    </row>
    <row r="109" spans="1:5" s="9" customFormat="1" ht="15" customHeight="1">
      <c r="A109" s="92"/>
      <c r="B109" s="124"/>
      <c r="C109" s="124"/>
      <c r="D109" s="124"/>
      <c r="E109" s="124"/>
    </row>
    <row r="110" spans="1:5" s="9" customFormat="1" ht="15" customHeight="1">
      <c r="A110" s="92"/>
      <c r="B110" s="124"/>
      <c r="C110" s="124"/>
      <c r="D110" s="124"/>
      <c r="E110" s="124"/>
    </row>
    <row r="111" spans="1:5" s="9" customFormat="1" ht="15" customHeight="1">
      <c r="A111" s="92"/>
      <c r="B111" s="124"/>
      <c r="C111" s="124"/>
      <c r="D111" s="124"/>
      <c r="E111" s="124"/>
    </row>
    <row r="112" spans="1:5" s="9" customFormat="1" ht="15" customHeight="1">
      <c r="A112" s="92"/>
      <c r="B112" s="124"/>
      <c r="C112" s="124"/>
      <c r="D112" s="124"/>
      <c r="E112" s="124"/>
    </row>
    <row r="113" spans="1:5" s="9" customFormat="1" ht="15" customHeight="1">
      <c r="A113" s="92"/>
      <c r="B113" s="124"/>
      <c r="C113" s="124"/>
      <c r="D113" s="124"/>
      <c r="E113" s="124"/>
    </row>
    <row r="114" spans="1:5" s="9" customFormat="1" ht="15" customHeight="1">
      <c r="A114" s="92"/>
      <c r="B114" s="124"/>
      <c r="C114" s="124"/>
      <c r="D114" s="124"/>
      <c r="E114" s="124"/>
    </row>
    <row r="115" spans="1:5" s="9" customFormat="1" ht="15" customHeight="1">
      <c r="A115" s="92"/>
      <c r="B115" s="124"/>
      <c r="C115" s="124"/>
      <c r="D115" s="124"/>
      <c r="E115" s="124"/>
    </row>
    <row r="116" spans="1:5" s="9" customFormat="1" ht="15" customHeight="1">
      <c r="A116" s="92"/>
      <c r="B116" s="124"/>
      <c r="C116" s="124"/>
      <c r="D116" s="124"/>
      <c r="E116" s="124"/>
    </row>
    <row r="117" spans="1:5" s="9" customFormat="1" ht="15" customHeight="1">
      <c r="A117" s="92"/>
      <c r="B117" s="124"/>
      <c r="C117" s="124"/>
      <c r="D117" s="124"/>
      <c r="E117" s="124"/>
    </row>
    <row r="118" spans="1:5" s="9" customFormat="1" ht="15" customHeight="1">
      <c r="A118" s="92"/>
      <c r="B118" s="124"/>
      <c r="C118" s="124"/>
      <c r="D118" s="124"/>
      <c r="E118" s="124"/>
    </row>
    <row r="119" spans="1:5" s="9" customFormat="1" ht="15" customHeight="1">
      <c r="A119" s="92"/>
      <c r="B119" s="124"/>
      <c r="C119" s="124"/>
      <c r="D119" s="124"/>
      <c r="E119" s="124"/>
    </row>
    <row r="120" spans="1:5" s="9" customFormat="1" ht="15" customHeight="1">
      <c r="A120" s="92"/>
      <c r="B120" s="124"/>
      <c r="C120" s="124"/>
      <c r="D120" s="124"/>
      <c r="E120" s="124"/>
    </row>
    <row r="121" spans="1:5" s="9" customFormat="1" ht="15" customHeight="1">
      <c r="A121" s="162"/>
      <c r="B121" s="124"/>
      <c r="C121" s="124"/>
      <c r="D121" s="124"/>
      <c r="E121" s="124"/>
    </row>
    <row r="122" spans="1:5" s="9" customFormat="1" ht="15" customHeight="1">
      <c r="A122" s="162"/>
      <c r="B122" s="124"/>
      <c r="C122" s="124"/>
      <c r="D122" s="124"/>
      <c r="E122" s="124"/>
    </row>
    <row r="123" spans="1:5" s="9" customFormat="1" ht="15" customHeight="1">
      <c r="A123" s="162"/>
      <c r="B123" s="124"/>
      <c r="C123" s="124"/>
      <c r="D123" s="124"/>
      <c r="E123" s="124"/>
    </row>
    <row r="124" spans="1:5" s="9" customFormat="1" ht="15" customHeight="1">
      <c r="A124" s="162"/>
      <c r="B124" s="124"/>
      <c r="C124" s="124"/>
      <c r="D124" s="124"/>
      <c r="E124" s="124"/>
    </row>
    <row r="125" spans="1:5" s="9" customFormat="1" ht="15" customHeight="1">
      <c r="A125" s="162"/>
      <c r="B125" s="124"/>
      <c r="C125" s="124"/>
      <c r="D125" s="124"/>
      <c r="E125" s="124"/>
    </row>
    <row r="126" spans="1:5" s="9" customFormat="1" ht="15" customHeight="1">
      <c r="A126" s="162"/>
      <c r="B126" s="124"/>
      <c r="C126" s="124"/>
      <c r="D126" s="124"/>
      <c r="E126" s="124"/>
    </row>
    <row r="127" spans="1:5" s="9" customFormat="1" ht="15" customHeight="1">
      <c r="A127" s="162"/>
      <c r="B127" s="124"/>
      <c r="C127" s="124"/>
      <c r="D127" s="124"/>
      <c r="E127" s="124"/>
    </row>
    <row r="128" ht="15" customHeight="1">
      <c r="A128" s="163"/>
    </row>
    <row r="129" spans="1:5" ht="15" customHeight="1">
      <c r="A129" s="163"/>
      <c r="B129" s="114"/>
      <c r="C129" s="114"/>
      <c r="D129" s="114"/>
      <c r="E129" s="114"/>
    </row>
    <row r="130" spans="1:5" ht="15" customHeight="1">
      <c r="A130" s="163"/>
      <c r="B130" s="114"/>
      <c r="C130" s="114"/>
      <c r="D130" s="114"/>
      <c r="E130" s="114"/>
    </row>
    <row r="131" spans="1:5" ht="15" customHeight="1">
      <c r="A131" s="163"/>
      <c r="B131" s="114"/>
      <c r="C131" s="114"/>
      <c r="D131" s="114"/>
      <c r="E131" s="114"/>
    </row>
    <row r="132" spans="1:5" ht="15" customHeight="1">
      <c r="A132" s="163"/>
      <c r="B132" s="114"/>
      <c r="C132" s="114"/>
      <c r="D132" s="114"/>
      <c r="E132" s="114"/>
    </row>
    <row r="133" spans="1:5" ht="15" customHeight="1">
      <c r="A133" s="163"/>
      <c r="B133" s="114"/>
      <c r="C133" s="114"/>
      <c r="D133" s="114"/>
      <c r="E133" s="114"/>
    </row>
    <row r="134" spans="1:5" ht="15" customHeight="1">
      <c r="A134" s="163"/>
      <c r="B134" s="114"/>
      <c r="C134" s="114"/>
      <c r="D134" s="114"/>
      <c r="E134" s="114"/>
    </row>
    <row r="135" spans="1:5" ht="15" customHeight="1">
      <c r="A135" s="163"/>
      <c r="B135" s="114"/>
      <c r="C135" s="114"/>
      <c r="D135" s="114"/>
      <c r="E135" s="114"/>
    </row>
    <row r="136" spans="1:5" ht="15" customHeight="1">
      <c r="A136" s="163"/>
      <c r="B136" s="114"/>
      <c r="C136" s="114"/>
      <c r="D136" s="114"/>
      <c r="E136" s="114"/>
    </row>
    <row r="137" spans="1:5" ht="15" customHeight="1">
      <c r="A137" s="163"/>
      <c r="B137" s="114"/>
      <c r="C137" s="114"/>
      <c r="D137" s="114"/>
      <c r="E137" s="114"/>
    </row>
    <row r="138" spans="1:5" ht="15" customHeight="1">
      <c r="A138" s="163"/>
      <c r="B138" s="114"/>
      <c r="C138" s="114"/>
      <c r="D138" s="114"/>
      <c r="E138" s="114"/>
    </row>
    <row r="139" spans="1:5" ht="15" customHeight="1">
      <c r="A139" s="163"/>
      <c r="B139" s="114"/>
      <c r="C139" s="114"/>
      <c r="D139" s="114"/>
      <c r="E139" s="114"/>
    </row>
    <row r="140" spans="1:5" ht="15" customHeight="1">
      <c r="A140" s="163"/>
      <c r="B140" s="114"/>
      <c r="C140" s="114"/>
      <c r="D140" s="114"/>
      <c r="E140" s="114"/>
    </row>
    <row r="141" spans="1:5" ht="15" customHeight="1">
      <c r="A141" s="163"/>
      <c r="B141" s="114"/>
      <c r="C141" s="114"/>
      <c r="D141" s="114"/>
      <c r="E141" s="114"/>
    </row>
    <row r="142" spans="1:5" ht="15" customHeight="1">
      <c r="A142" s="163"/>
      <c r="B142" s="114"/>
      <c r="C142" s="114"/>
      <c r="D142" s="114"/>
      <c r="E142" s="114"/>
    </row>
    <row r="143" spans="1:5" ht="15" customHeight="1">
      <c r="A143" s="163"/>
      <c r="B143" s="114"/>
      <c r="C143" s="114"/>
      <c r="D143" s="114"/>
      <c r="E143" s="114"/>
    </row>
    <row r="144" spans="1:5" ht="15" customHeight="1">
      <c r="A144" s="163"/>
      <c r="B144" s="114"/>
      <c r="C144" s="114"/>
      <c r="D144" s="114"/>
      <c r="E144" s="114"/>
    </row>
    <row r="145" spans="1:5" ht="15" customHeight="1">
      <c r="A145" s="163"/>
      <c r="B145" s="114"/>
      <c r="C145" s="114"/>
      <c r="D145" s="114"/>
      <c r="E145" s="114"/>
    </row>
    <row r="146" spans="1:5" ht="15" customHeight="1">
      <c r="A146" s="163"/>
      <c r="B146" s="114"/>
      <c r="C146" s="114"/>
      <c r="D146" s="114"/>
      <c r="E146" s="114"/>
    </row>
    <row r="147" spans="1:5" ht="15" customHeight="1">
      <c r="A147" s="163"/>
      <c r="B147" s="114"/>
      <c r="C147" s="114"/>
      <c r="D147" s="114"/>
      <c r="E147" s="114"/>
    </row>
    <row r="148" spans="1:5" ht="15" customHeight="1">
      <c r="A148" s="163"/>
      <c r="B148" s="114"/>
      <c r="C148" s="114"/>
      <c r="D148" s="114"/>
      <c r="E148" s="114"/>
    </row>
    <row r="149" spans="1:5" ht="15" customHeight="1">
      <c r="A149" s="163"/>
      <c r="B149" s="114"/>
      <c r="C149" s="114"/>
      <c r="D149" s="114"/>
      <c r="E149" s="114"/>
    </row>
    <row r="150" spans="1:5" ht="15" customHeight="1">
      <c r="A150" s="163"/>
      <c r="B150" s="114"/>
      <c r="C150" s="114"/>
      <c r="D150" s="114"/>
      <c r="E150" s="114"/>
    </row>
    <row r="151" spans="1:5" ht="15" customHeight="1">
      <c r="A151" s="163"/>
      <c r="B151" s="114"/>
      <c r="C151" s="114"/>
      <c r="D151" s="114"/>
      <c r="E151" s="114"/>
    </row>
    <row r="152" spans="1:5" ht="15" customHeight="1">
      <c r="A152" s="163"/>
      <c r="B152" s="114"/>
      <c r="C152" s="114"/>
      <c r="D152" s="114"/>
      <c r="E152" s="114"/>
    </row>
    <row r="153" spans="1:5" ht="15" customHeight="1">
      <c r="A153" s="163"/>
      <c r="B153" s="114"/>
      <c r="C153" s="114"/>
      <c r="D153" s="114"/>
      <c r="E153" s="114"/>
    </row>
    <row r="154" spans="1:5" ht="15" customHeight="1">
      <c r="A154" s="163"/>
      <c r="B154" s="114"/>
      <c r="C154" s="114"/>
      <c r="D154" s="114"/>
      <c r="E154" s="114"/>
    </row>
    <row r="155" spans="1:5" ht="15" customHeight="1">
      <c r="A155" s="163"/>
      <c r="B155" s="114"/>
      <c r="C155" s="114"/>
      <c r="D155" s="114"/>
      <c r="E155" s="114"/>
    </row>
    <row r="156" spans="1:5" ht="15" customHeight="1">
      <c r="A156" s="163"/>
      <c r="B156" s="114"/>
      <c r="C156" s="114"/>
      <c r="D156" s="114"/>
      <c r="E156" s="114"/>
    </row>
    <row r="157" spans="1:5" ht="15" customHeight="1">
      <c r="A157" s="163"/>
      <c r="B157" s="114"/>
      <c r="C157" s="114"/>
      <c r="D157" s="114"/>
      <c r="E157" s="114"/>
    </row>
    <row r="158" spans="1:5" ht="15" customHeight="1">
      <c r="A158" s="163"/>
      <c r="B158" s="114"/>
      <c r="C158" s="114"/>
      <c r="D158" s="114"/>
      <c r="E158" s="114"/>
    </row>
    <row r="159" spans="1:5" ht="15" customHeight="1">
      <c r="A159" s="163"/>
      <c r="B159" s="114"/>
      <c r="C159" s="114"/>
      <c r="D159" s="114"/>
      <c r="E159" s="114"/>
    </row>
    <row r="160" spans="1:5" ht="15" customHeight="1">
      <c r="A160" s="163"/>
      <c r="B160" s="114"/>
      <c r="C160" s="114"/>
      <c r="D160" s="114"/>
      <c r="E160" s="114"/>
    </row>
    <row r="161" spans="1:5" ht="15" customHeight="1">
      <c r="A161" s="163"/>
      <c r="B161" s="114"/>
      <c r="C161" s="114"/>
      <c r="D161" s="114"/>
      <c r="E161" s="114"/>
    </row>
  </sheetData>
  <sheetProtection/>
  <mergeCells count="5">
    <mergeCell ref="A1:D1"/>
    <mergeCell ref="A2:D2"/>
    <mergeCell ref="A3:D3"/>
    <mergeCell ref="A4:D4"/>
    <mergeCell ref="A5:D5"/>
  </mergeCells>
  <printOptions horizontalCentered="1"/>
  <pageMargins left="0.25" right="0.25" top="0.5" bottom="0.5" header="0.25" footer="0.25"/>
  <pageSetup horizontalDpi="600" verticalDpi="600" orientation="portrait" scale="80" r:id="rId1"/>
  <headerFooter alignWithMargins="0">
    <oddFooter>&amp;C&amp;"Century Schoolbook,Regular"Page 4</oddFooter>
  </headerFooter>
</worksheet>
</file>

<file path=xl/worksheets/sheet5.xml><?xml version="1.0" encoding="utf-8"?>
<worksheet xmlns="http://schemas.openxmlformats.org/spreadsheetml/2006/main" xmlns:r="http://schemas.openxmlformats.org/officeDocument/2006/relationships">
  <dimension ref="A1:G43"/>
  <sheetViews>
    <sheetView zoomScalePageLayoutView="0" workbookViewId="0" topLeftCell="A1">
      <selection activeCell="A1" sqref="A1"/>
    </sheetView>
  </sheetViews>
  <sheetFormatPr defaultColWidth="15.7109375" defaultRowHeight="15" customHeight="1"/>
  <cols>
    <col min="1" max="1" width="49.140625" style="78" bestFit="1" customWidth="1"/>
    <col min="2" max="6" width="18.7109375" style="214" customWidth="1"/>
    <col min="7" max="16384" width="15.7109375" style="78" customWidth="1"/>
  </cols>
  <sheetData>
    <row r="1" spans="1:6" s="168" customFormat="1" ht="30" customHeight="1">
      <c r="A1" s="165" t="s">
        <v>0</v>
      </c>
      <c r="B1" s="166"/>
      <c r="C1" s="166"/>
      <c r="D1" s="166"/>
      <c r="E1" s="166"/>
      <c r="F1" s="167"/>
    </row>
    <row r="2" spans="1:6" s="172" customFormat="1" ht="15" customHeight="1">
      <c r="A2" s="169"/>
      <c r="B2" s="170"/>
      <c r="C2" s="170"/>
      <c r="D2" s="170"/>
      <c r="E2" s="170"/>
      <c r="F2" s="171"/>
    </row>
    <row r="3" spans="1:6" ht="15" customHeight="1">
      <c r="A3" s="173" t="s">
        <v>153</v>
      </c>
      <c r="B3" s="174"/>
      <c r="C3" s="174"/>
      <c r="D3" s="174"/>
      <c r="E3" s="174"/>
      <c r="F3" s="175"/>
    </row>
    <row r="4" spans="1:6" ht="15" customHeight="1">
      <c r="A4" s="173" t="s">
        <v>107</v>
      </c>
      <c r="B4" s="174"/>
      <c r="C4" s="174"/>
      <c r="D4" s="174"/>
      <c r="E4" s="174"/>
      <c r="F4" s="175"/>
    </row>
    <row r="5" spans="1:6" s="9" customFormat="1" ht="15" customHeight="1">
      <c r="A5" s="176"/>
      <c r="B5" s="177"/>
      <c r="C5" s="177"/>
      <c r="D5" s="177"/>
      <c r="E5" s="177"/>
      <c r="F5" s="177"/>
    </row>
    <row r="6" spans="2:6" s="9" customFormat="1" ht="30" customHeight="1">
      <c r="B6" s="178" t="s">
        <v>69</v>
      </c>
      <c r="C6" s="178" t="s">
        <v>70</v>
      </c>
      <c r="D6" s="178" t="s">
        <v>71</v>
      </c>
      <c r="E6" s="178" t="s">
        <v>72</v>
      </c>
      <c r="F6" s="179" t="s">
        <v>73</v>
      </c>
    </row>
    <row r="7" spans="1:6" s="88" customFormat="1" ht="15" customHeight="1">
      <c r="A7" s="180" t="s">
        <v>154</v>
      </c>
      <c r="B7" s="177"/>
      <c r="C7" s="177"/>
      <c r="D7" s="177"/>
      <c r="E7" s="177"/>
      <c r="F7" s="177"/>
    </row>
    <row r="8" spans="1:6" s="9" customFormat="1" ht="15" customHeight="1">
      <c r="A8" s="181" t="s">
        <v>155</v>
      </c>
      <c r="B8" s="182"/>
      <c r="C8" s="182"/>
      <c r="D8" s="182"/>
      <c r="E8" s="183"/>
      <c r="F8" s="183"/>
    </row>
    <row r="9" spans="1:6" s="88" customFormat="1" ht="15" customHeight="1">
      <c r="A9" s="6" t="s">
        <v>156</v>
      </c>
      <c r="B9" s="182">
        <f>-'[1]1Q21'!E217</f>
        <v>1002919</v>
      </c>
      <c r="C9" s="182">
        <f>-'[1]1Q21'!E213</f>
        <v>-6102</v>
      </c>
      <c r="D9" s="182">
        <f>-'[1]1Q21'!E210</f>
        <v>-694</v>
      </c>
      <c r="E9" s="148">
        <v>0</v>
      </c>
      <c r="F9" s="182">
        <f>SUM(B9:E9)</f>
        <v>996123</v>
      </c>
    </row>
    <row r="10" spans="1:6" s="9" customFormat="1" ht="15" customHeight="1">
      <c r="A10" s="6" t="s">
        <v>157</v>
      </c>
      <c r="B10" s="184">
        <f>-'[1]1Q21'!E218</f>
        <v>370488</v>
      </c>
      <c r="C10" s="184">
        <f>-'[1]1Q21'!E214</f>
        <v>-5270</v>
      </c>
      <c r="D10" s="184">
        <f>-'[1]1Q21'!E211</f>
        <v>-241</v>
      </c>
      <c r="E10" s="148">
        <v>0</v>
      </c>
      <c r="F10" s="185">
        <f>SUM(B10:E10)</f>
        <v>364977</v>
      </c>
    </row>
    <row r="11" spans="1:6" s="9" customFormat="1" ht="15" customHeight="1">
      <c r="A11" s="6" t="s">
        <v>158</v>
      </c>
      <c r="B11" s="184">
        <f>-'[1]1Q21'!E219</f>
        <v>2731</v>
      </c>
      <c r="C11" s="184">
        <f>-'[1]1Q21'!E215</f>
        <v>241</v>
      </c>
      <c r="D11" s="186">
        <v>0</v>
      </c>
      <c r="E11" s="186">
        <v>0</v>
      </c>
      <c r="F11" s="185">
        <f>SUM(B11:E11)</f>
        <v>2972</v>
      </c>
    </row>
    <row r="12" spans="1:6" s="32" customFormat="1" ht="15" customHeight="1" thickBot="1">
      <c r="A12" s="187" t="s">
        <v>159</v>
      </c>
      <c r="B12" s="188">
        <f>SUM(B9:B11)</f>
        <v>1376138</v>
      </c>
      <c r="C12" s="189">
        <f>SUM(C9:C11)</f>
        <v>-11131</v>
      </c>
      <c r="D12" s="189">
        <f>SUM(D9:D11)</f>
        <v>-935</v>
      </c>
      <c r="E12" s="190">
        <f>SUM(E9:E11)</f>
        <v>0</v>
      </c>
      <c r="F12" s="191">
        <f>SUM(F9:F11)</f>
        <v>1364072</v>
      </c>
    </row>
    <row r="13" spans="1:6" s="32" customFormat="1" ht="15" customHeight="1" thickTop="1">
      <c r="A13" s="6"/>
      <c r="B13" s="186"/>
      <c r="C13" s="186"/>
      <c r="D13" s="186"/>
      <c r="E13" s="186"/>
      <c r="F13" s="192"/>
    </row>
    <row r="14" spans="1:6" s="32" customFormat="1" ht="30" customHeight="1">
      <c r="A14" s="181" t="s">
        <v>160</v>
      </c>
      <c r="B14" s="186"/>
      <c r="C14" s="186"/>
      <c r="D14" s="186"/>
      <c r="E14" s="186"/>
      <c r="F14" s="193"/>
    </row>
    <row r="15" spans="1:6" s="32" customFormat="1" ht="15" customHeight="1">
      <c r="A15" s="6" t="s">
        <v>156</v>
      </c>
      <c r="B15" s="184">
        <f>-'[1]1Q21'!E67</f>
        <v>878534</v>
      </c>
      <c r="C15" s="184">
        <f>-'[1]1Q21'!E63</f>
        <v>1278433</v>
      </c>
      <c r="D15" s="148">
        <v>0</v>
      </c>
      <c r="E15" s="148">
        <v>0</v>
      </c>
      <c r="F15" s="185">
        <f>SUM(B15:E15)</f>
        <v>2156967</v>
      </c>
    </row>
    <row r="16" spans="1:6" s="32" customFormat="1" ht="15" customHeight="1">
      <c r="A16" s="6" t="s">
        <v>161</v>
      </c>
      <c r="B16" s="184">
        <f>-'[1]1Q21'!E68</f>
        <v>324080</v>
      </c>
      <c r="C16" s="184">
        <f>-'[1]1Q21'!E64</f>
        <v>474201</v>
      </c>
      <c r="D16" s="148">
        <v>0</v>
      </c>
      <c r="E16" s="148">
        <v>0</v>
      </c>
      <c r="F16" s="185">
        <f>SUM(B16:E16)</f>
        <v>798281</v>
      </c>
    </row>
    <row r="17" spans="1:6" s="32" customFormat="1" ht="15" customHeight="1">
      <c r="A17" s="6" t="s">
        <v>162</v>
      </c>
      <c r="B17" s="184">
        <f>-'[1]1Q21'!E69</f>
        <v>2213</v>
      </c>
      <c r="C17" s="184">
        <f>-'[1]1Q21'!E65</f>
        <v>3473</v>
      </c>
      <c r="D17" s="186">
        <v>0</v>
      </c>
      <c r="E17" s="186">
        <v>0</v>
      </c>
      <c r="F17" s="185">
        <f>SUM(B17:E17)</f>
        <v>5686</v>
      </c>
    </row>
    <row r="18" spans="1:6" s="32" customFormat="1" ht="15" customHeight="1" thickBot="1">
      <c r="A18" s="187" t="s">
        <v>159</v>
      </c>
      <c r="B18" s="189">
        <f>SUM(B15:B17)</f>
        <v>1204827</v>
      </c>
      <c r="C18" s="189">
        <f>SUM(C15:C17)</f>
        <v>1756107</v>
      </c>
      <c r="D18" s="190">
        <f>SUM(D15:D17)</f>
        <v>0</v>
      </c>
      <c r="E18" s="190">
        <f>SUM(E15:E17)</f>
        <v>0</v>
      </c>
      <c r="F18" s="191">
        <f>SUM(F15:F17)</f>
        <v>2960934</v>
      </c>
    </row>
    <row r="19" spans="1:6" s="32" customFormat="1" ht="15" customHeight="1" thickTop="1">
      <c r="A19" s="6"/>
      <c r="B19" s="186"/>
      <c r="C19" s="186"/>
      <c r="D19" s="186"/>
      <c r="E19" s="186"/>
      <c r="F19" s="192"/>
    </row>
    <row r="20" spans="1:6" s="32" customFormat="1" ht="30" customHeight="1">
      <c r="A20" s="181" t="s">
        <v>163</v>
      </c>
      <c r="B20" s="194"/>
      <c r="C20" s="194"/>
      <c r="D20" s="194"/>
      <c r="E20" s="194"/>
      <c r="F20" s="193"/>
    </row>
    <row r="21" spans="1:6" s="32" customFormat="1" ht="15" customHeight="1">
      <c r="A21" s="6" t="s">
        <v>156</v>
      </c>
      <c r="B21" s="148">
        <v>0</v>
      </c>
      <c r="C21" s="195">
        <v>2271496</v>
      </c>
      <c r="D21" s="148">
        <v>0</v>
      </c>
      <c r="E21" s="148">
        <v>0</v>
      </c>
      <c r="F21" s="185">
        <f>SUM(B21:E21)</f>
        <v>2271496</v>
      </c>
    </row>
    <row r="22" spans="1:6" s="32" customFormat="1" ht="15" customHeight="1">
      <c r="A22" s="6" t="s">
        <v>157</v>
      </c>
      <c r="B22" s="148">
        <v>0</v>
      </c>
      <c r="C22" s="195">
        <v>850254</v>
      </c>
      <c r="D22" s="148">
        <v>0</v>
      </c>
      <c r="E22" s="148">
        <v>0</v>
      </c>
      <c r="F22" s="185">
        <f>SUM(B22:E22)</f>
        <v>850254</v>
      </c>
    </row>
    <row r="23" spans="1:6" s="32" customFormat="1" ht="15" customHeight="1">
      <c r="A23" s="6" t="s">
        <v>158</v>
      </c>
      <c r="B23" s="186">
        <v>0</v>
      </c>
      <c r="C23" s="195">
        <v>6170</v>
      </c>
      <c r="D23" s="186">
        <v>0</v>
      </c>
      <c r="E23" s="186">
        <v>0</v>
      </c>
      <c r="F23" s="185">
        <f>SUM(B23:E23)</f>
        <v>6170</v>
      </c>
    </row>
    <row r="24" spans="1:6" s="32" customFormat="1" ht="15" customHeight="1" thickBot="1">
      <c r="A24" s="187" t="s">
        <v>159</v>
      </c>
      <c r="B24" s="190">
        <f>SUM(B21:B23)</f>
        <v>0</v>
      </c>
      <c r="C24" s="188">
        <f>SUM(C21:C23)</f>
        <v>3127920</v>
      </c>
      <c r="D24" s="190">
        <f>SUM(D21:D23)</f>
        <v>0</v>
      </c>
      <c r="E24" s="190">
        <f>SUM(E21:E23)</f>
        <v>0</v>
      </c>
      <c r="F24" s="191">
        <f>SUM(F21:F23)</f>
        <v>3127920</v>
      </c>
    </row>
    <row r="25" spans="1:6" s="197" customFormat="1" ht="15" customHeight="1" thickTop="1">
      <c r="A25" s="196"/>
      <c r="B25" s="186"/>
      <c r="C25" s="186"/>
      <c r="D25" s="186"/>
      <c r="E25" s="186"/>
      <c r="F25" s="193"/>
    </row>
    <row r="26" spans="1:6" s="32" customFormat="1" ht="15" customHeight="1">
      <c r="A26" s="181" t="s">
        <v>164</v>
      </c>
      <c r="B26" s="186"/>
      <c r="C26" s="186"/>
      <c r="D26" s="186"/>
      <c r="E26" s="186"/>
      <c r="F26" s="193"/>
    </row>
    <row r="27" spans="1:6" s="32" customFormat="1" ht="15" customHeight="1">
      <c r="A27" s="6" t="s">
        <v>156</v>
      </c>
      <c r="B27" s="184">
        <f aca="true" t="shared" si="0" ref="B27:E29">B9-(B15-B21)</f>
        <v>124385</v>
      </c>
      <c r="C27" s="195">
        <f t="shared" si="0"/>
        <v>986961</v>
      </c>
      <c r="D27" s="184">
        <f t="shared" si="0"/>
        <v>-694</v>
      </c>
      <c r="E27" s="148">
        <f t="shared" si="0"/>
        <v>0</v>
      </c>
      <c r="F27" s="195">
        <f>SUM(B27:E27)</f>
        <v>1110652</v>
      </c>
    </row>
    <row r="28" spans="1:6" s="32" customFormat="1" ht="15" customHeight="1">
      <c r="A28" s="6" t="s">
        <v>157</v>
      </c>
      <c r="B28" s="184">
        <f t="shared" si="0"/>
        <v>46408</v>
      </c>
      <c r="C28" s="195">
        <f t="shared" si="0"/>
        <v>370783</v>
      </c>
      <c r="D28" s="184">
        <f t="shared" si="0"/>
        <v>-241</v>
      </c>
      <c r="E28" s="148">
        <f t="shared" si="0"/>
        <v>0</v>
      </c>
      <c r="F28" s="195">
        <f>SUM(B28:E28)</f>
        <v>416950</v>
      </c>
    </row>
    <row r="29" spans="1:6" s="32" customFormat="1" ht="15" customHeight="1">
      <c r="A29" s="198" t="s">
        <v>158</v>
      </c>
      <c r="B29" s="184">
        <f t="shared" si="0"/>
        <v>518</v>
      </c>
      <c r="C29" s="185">
        <f t="shared" si="0"/>
        <v>2938</v>
      </c>
      <c r="D29" s="148">
        <f t="shared" si="0"/>
        <v>0</v>
      </c>
      <c r="E29" s="148">
        <f t="shared" si="0"/>
        <v>0</v>
      </c>
      <c r="F29" s="185">
        <f>SUM(B29:E29)</f>
        <v>3456</v>
      </c>
    </row>
    <row r="30" spans="1:6" s="32" customFormat="1" ht="15" customHeight="1" thickBot="1">
      <c r="A30" s="187" t="s">
        <v>159</v>
      </c>
      <c r="B30" s="199">
        <f>SUM(B27:B29)</f>
        <v>171311</v>
      </c>
      <c r="C30" s="199">
        <f>SUM(C27:C29)</f>
        <v>1360682</v>
      </c>
      <c r="D30" s="199">
        <f>SUM(D27:D29)</f>
        <v>-935</v>
      </c>
      <c r="E30" s="200">
        <f>SUM(E27:E29)</f>
        <v>0</v>
      </c>
      <c r="F30" s="199">
        <f>SUM(F27:F29)</f>
        <v>1531058</v>
      </c>
    </row>
    <row r="31" spans="2:6" s="9" customFormat="1" ht="15" customHeight="1" thickTop="1">
      <c r="B31" s="192"/>
      <c r="C31" s="192"/>
      <c r="D31" s="192"/>
      <c r="E31" s="192"/>
      <c r="F31" s="192"/>
    </row>
    <row r="32" spans="1:6" s="201" customFormat="1" ht="19.5" customHeight="1">
      <c r="A32" s="292" t="s">
        <v>165</v>
      </c>
      <c r="B32" s="292"/>
      <c r="C32" s="292"/>
      <c r="D32" s="292"/>
      <c r="E32" s="292"/>
      <c r="F32" s="292"/>
    </row>
    <row r="33" spans="1:6" s="201" customFormat="1" ht="19.5" customHeight="1">
      <c r="A33" s="292"/>
      <c r="B33" s="292"/>
      <c r="C33" s="292"/>
      <c r="D33" s="292"/>
      <c r="E33" s="292"/>
      <c r="F33" s="292"/>
    </row>
    <row r="34" spans="1:6" s="201" customFormat="1" ht="19.5" customHeight="1">
      <c r="A34" s="292"/>
      <c r="B34" s="292"/>
      <c r="C34" s="292"/>
      <c r="D34" s="292"/>
      <c r="E34" s="292"/>
      <c r="F34" s="292"/>
    </row>
    <row r="35" spans="1:6" s="204" customFormat="1" ht="13.5" customHeight="1">
      <c r="A35" s="202"/>
      <c r="B35" s="293" t="s">
        <v>166</v>
      </c>
      <c r="C35" s="203"/>
      <c r="D35" s="202"/>
      <c r="E35" s="293" t="s">
        <v>166</v>
      </c>
      <c r="F35" s="203"/>
    </row>
    <row r="36" spans="1:6" s="204" customFormat="1" ht="13.5">
      <c r="A36" s="203" t="s">
        <v>167</v>
      </c>
      <c r="B36" s="293"/>
      <c r="C36" s="205" t="s">
        <v>168</v>
      </c>
      <c r="D36" s="203" t="s">
        <v>167</v>
      </c>
      <c r="E36" s="293"/>
      <c r="F36" s="205" t="s">
        <v>168</v>
      </c>
    </row>
    <row r="37" spans="1:6" s="208" customFormat="1" ht="15.75">
      <c r="A37" s="206" t="s">
        <v>169</v>
      </c>
      <c r="B37" s="207">
        <v>522245</v>
      </c>
      <c r="C37" s="207">
        <f>B37+61243</f>
        <v>583488</v>
      </c>
      <c r="D37" s="206" t="s">
        <v>170</v>
      </c>
      <c r="E37" s="207">
        <v>452213.12</v>
      </c>
      <c r="F37" s="207">
        <f>E37+56723</f>
        <v>508936.12</v>
      </c>
    </row>
    <row r="38" spans="1:7" s="208" customFormat="1" ht="15.75">
      <c r="A38" s="206" t="s">
        <v>171</v>
      </c>
      <c r="B38" s="207">
        <v>503820</v>
      </c>
      <c r="C38" s="207">
        <f>B38+57482</f>
        <v>561302</v>
      </c>
      <c r="D38" s="206"/>
      <c r="E38" s="207"/>
      <c r="F38" s="207"/>
      <c r="G38" s="209"/>
    </row>
    <row r="39" spans="1:7" s="208" customFormat="1" ht="15.75">
      <c r="A39" s="206" t="s">
        <v>172</v>
      </c>
      <c r="B39" s="207">
        <v>495903.19999999995</v>
      </c>
      <c r="C39" s="207">
        <f>B39+58834</f>
        <v>554737.2</v>
      </c>
      <c r="D39" s="206"/>
      <c r="E39" s="207"/>
      <c r="F39" s="207"/>
      <c r="G39" s="209"/>
    </row>
    <row r="40" spans="1:7" s="208" customFormat="1" ht="15.75">
      <c r="A40" s="206" t="s">
        <v>173</v>
      </c>
      <c r="B40" s="207">
        <v>477215.25</v>
      </c>
      <c r="C40" s="207">
        <f>B40+58274</f>
        <v>535489.25</v>
      </c>
      <c r="D40" s="206"/>
      <c r="E40" s="207"/>
      <c r="F40" s="207"/>
      <c r="G40" s="209"/>
    </row>
    <row r="41" spans="1:6" s="213" customFormat="1" ht="15" customHeight="1">
      <c r="A41" s="210"/>
      <c r="B41" s="211"/>
      <c r="C41" s="211"/>
      <c r="D41" s="211"/>
      <c r="E41" s="210"/>
      <c r="F41" s="212"/>
    </row>
    <row r="42" spans="1:6" s="213" customFormat="1" ht="15" customHeight="1">
      <c r="A42" s="292" t="s">
        <v>174</v>
      </c>
      <c r="B42" s="292"/>
      <c r="C42" s="292"/>
      <c r="D42" s="292"/>
      <c r="E42" s="292"/>
      <c r="F42" s="292"/>
    </row>
    <row r="43" spans="1:6" s="213" customFormat="1" ht="15" customHeight="1">
      <c r="A43" s="292"/>
      <c r="B43" s="292"/>
      <c r="C43" s="292"/>
      <c r="D43" s="292"/>
      <c r="E43" s="292"/>
      <c r="F43" s="292"/>
    </row>
  </sheetData>
  <sheetProtection/>
  <mergeCells count="4">
    <mergeCell ref="A32:F34"/>
    <mergeCell ref="B35:B36"/>
    <mergeCell ref="E35:E36"/>
    <mergeCell ref="A42:F43"/>
  </mergeCells>
  <printOptions horizontalCentered="1"/>
  <pageMargins left="0.25" right="0.25" top="0.5" bottom="0.5" header="0.25" footer="0.25"/>
  <pageSetup horizontalDpi="600" verticalDpi="600" orientation="landscape" scale="75" r:id="rId1"/>
  <headerFooter alignWithMargins="0">
    <oddFooter>&amp;C&amp;"Century Schoolbook,Regular"Page 5</oddFooter>
  </headerFooter>
</worksheet>
</file>

<file path=xl/worksheets/sheet6.xml><?xml version="1.0" encoding="utf-8"?>
<worksheet xmlns="http://schemas.openxmlformats.org/spreadsheetml/2006/main" xmlns:r="http://schemas.openxmlformats.org/officeDocument/2006/relationships">
  <dimension ref="A1:F74"/>
  <sheetViews>
    <sheetView zoomScalePageLayoutView="0" workbookViewId="0" topLeftCell="A1">
      <selection activeCell="A1" sqref="A1:F1"/>
    </sheetView>
  </sheetViews>
  <sheetFormatPr defaultColWidth="15.7109375" defaultRowHeight="15" customHeight="1"/>
  <cols>
    <col min="1" max="1" width="53.8515625" style="222" bestFit="1" customWidth="1"/>
    <col min="2" max="4" width="18.7109375" style="248" customWidth="1"/>
    <col min="5" max="6" width="18.7109375" style="242" customWidth="1"/>
    <col min="7" max="16384" width="15.7109375" style="38" customWidth="1"/>
  </cols>
  <sheetData>
    <row r="1" spans="1:6" s="215" customFormat="1" ht="24.75" customHeight="1">
      <c r="A1" s="294" t="s">
        <v>0</v>
      </c>
      <c r="B1" s="294"/>
      <c r="C1" s="294"/>
      <c r="D1" s="294"/>
      <c r="E1" s="294"/>
      <c r="F1" s="294"/>
    </row>
    <row r="2" spans="1:6" s="218" customFormat="1" ht="15" customHeight="1">
      <c r="A2" s="216"/>
      <c r="B2" s="217"/>
      <c r="C2" s="217"/>
      <c r="D2" s="217"/>
      <c r="E2" s="217"/>
      <c r="F2" s="217"/>
    </row>
    <row r="3" spans="1:6" s="219" customFormat="1" ht="15" customHeight="1">
      <c r="A3" s="295" t="s">
        <v>175</v>
      </c>
      <c r="B3" s="295"/>
      <c r="C3" s="295"/>
      <c r="D3" s="295"/>
      <c r="E3" s="295"/>
      <c r="F3" s="295"/>
    </row>
    <row r="4" spans="1:6" s="219" customFormat="1" ht="15" customHeight="1">
      <c r="A4" s="295" t="s">
        <v>68</v>
      </c>
      <c r="B4" s="295"/>
      <c r="C4" s="295"/>
      <c r="D4" s="295"/>
      <c r="E4" s="295"/>
      <c r="F4" s="295"/>
    </row>
    <row r="5" spans="1:6" s="221" customFormat="1" ht="15" customHeight="1">
      <c r="A5" s="216"/>
      <c r="B5" s="220"/>
      <c r="C5" s="220"/>
      <c r="D5" s="220"/>
      <c r="E5" s="217"/>
      <c r="F5" s="217"/>
    </row>
    <row r="6" spans="2:6" ht="30" customHeight="1">
      <c r="B6" s="178" t="s">
        <v>69</v>
      </c>
      <c r="C6" s="178" t="s">
        <v>70</v>
      </c>
      <c r="D6" s="178" t="s">
        <v>71</v>
      </c>
      <c r="E6" s="178" t="s">
        <v>72</v>
      </c>
      <c r="F6" s="178" t="s">
        <v>73</v>
      </c>
    </row>
    <row r="7" spans="1:6" ht="15" customHeight="1">
      <c r="A7" s="223" t="s">
        <v>176</v>
      </c>
      <c r="B7" s="224"/>
      <c r="C7" s="224"/>
      <c r="D7" s="224"/>
      <c r="E7" s="224"/>
      <c r="F7" s="224"/>
    </row>
    <row r="8" spans="1:6" ht="15" customHeight="1">
      <c r="A8" s="223" t="s">
        <v>177</v>
      </c>
      <c r="B8" s="225"/>
      <c r="C8" s="225"/>
      <c r="D8" s="225"/>
      <c r="E8" s="225"/>
      <c r="F8" s="225"/>
    </row>
    <row r="9" spans="1:6" ht="15" customHeight="1">
      <c r="A9" s="226" t="s">
        <v>178</v>
      </c>
      <c r="B9" s="182">
        <f>'[1]Loss Expenses Paid QTD-10'!E27</f>
        <v>52051</v>
      </c>
      <c r="C9" s="182">
        <f>'[1]Loss Expenses Paid QTD-10'!E21</f>
        <v>448036</v>
      </c>
      <c r="D9" s="182">
        <f>'[1]Loss Expenses Paid QTD-10'!E15</f>
        <v>14052</v>
      </c>
      <c r="E9" s="182">
        <f>'[1]1Q21'!E276</f>
        <v>-150</v>
      </c>
      <c r="F9" s="182">
        <f>SUM(B9:E9)</f>
        <v>513989</v>
      </c>
    </row>
    <row r="10" spans="1:6" ht="15" customHeight="1">
      <c r="A10" s="226" t="s">
        <v>157</v>
      </c>
      <c r="B10" s="227">
        <f>'[1]Loss Expenses Paid QTD-10'!E28</f>
        <v>6354</v>
      </c>
      <c r="C10" s="227">
        <f>'[1]Loss Expenses Paid QTD-10'!E22</f>
        <v>293310</v>
      </c>
      <c r="D10" s="228">
        <f>'[1]Loss Expenses Paid QTD-10'!E16</f>
        <v>22492</v>
      </c>
      <c r="E10" s="148">
        <f>'[1]Loss Expenses Paid QTD-10'!E10</f>
        <v>0</v>
      </c>
      <c r="F10" s="227">
        <f>SUM(B10:E10)</f>
        <v>322156</v>
      </c>
    </row>
    <row r="11" spans="1:6" ht="15" customHeight="1">
      <c r="A11" s="226" t="s">
        <v>158</v>
      </c>
      <c r="B11" s="148">
        <f>'[1]Loss Expenses Paid QTD-10'!E29</f>
        <v>0</v>
      </c>
      <c r="C11" s="148">
        <f>'[1]Loss Expenses Paid QTD-10'!E23</f>
        <v>0</v>
      </c>
      <c r="D11" s="148">
        <f>'[1]Loss Expenses Paid QTD-10'!E17</f>
        <v>0</v>
      </c>
      <c r="E11" s="148">
        <f>'[1]Loss Expenses Paid QTD-10'!E11</f>
        <v>0</v>
      </c>
      <c r="F11" s="148">
        <f>SUM(B11:E11)</f>
        <v>0</v>
      </c>
    </row>
    <row r="12" spans="1:6" ht="15" customHeight="1" thickBot="1">
      <c r="A12" s="229" t="s">
        <v>159</v>
      </c>
      <c r="B12" s="230">
        <f>SUM(B9:B11)</f>
        <v>58405</v>
      </c>
      <c r="C12" s="230">
        <f>SUM(C9:C11)</f>
        <v>741346</v>
      </c>
      <c r="D12" s="97">
        <f>SUM(D9:D11)</f>
        <v>36544</v>
      </c>
      <c r="E12" s="97">
        <f>SUM(E9:E11)</f>
        <v>-150</v>
      </c>
      <c r="F12" s="231">
        <f>SUM(F9:F11)</f>
        <v>836145</v>
      </c>
    </row>
    <row r="13" spans="1:6" ht="15" customHeight="1" thickTop="1">
      <c r="A13" s="223"/>
      <c r="B13" s="232"/>
      <c r="C13" s="232"/>
      <c r="D13" s="232"/>
      <c r="E13" s="233"/>
      <c r="F13" s="234"/>
    </row>
    <row r="14" spans="1:6" ht="15" customHeight="1">
      <c r="A14" s="223" t="s">
        <v>179</v>
      </c>
      <c r="B14" s="232"/>
      <c r="C14" s="232"/>
      <c r="D14" s="232"/>
      <c r="E14" s="233"/>
      <c r="F14" s="234"/>
    </row>
    <row r="15" spans="1:6" ht="15" customHeight="1">
      <c r="A15" s="226" t="s">
        <v>180</v>
      </c>
      <c r="B15" s="227">
        <f>'[1]Unpaid Loss Reserves-8'!B9</f>
        <v>20000</v>
      </c>
      <c r="C15" s="227">
        <f>'[1]Unpaid Loss Reserves-8'!C9</f>
        <v>424667</v>
      </c>
      <c r="D15" s="227">
        <f>'[1]Unpaid Loss Reserves-8'!D9</f>
        <v>85795</v>
      </c>
      <c r="E15" s="227">
        <f>'[1]Unpaid Loss Reserves-8'!E9</f>
        <v>50000</v>
      </c>
      <c r="F15" s="227">
        <f>SUM(B15:E15)</f>
        <v>580462</v>
      </c>
    </row>
    <row r="16" spans="1:6" ht="15" customHeight="1">
      <c r="A16" s="226" t="s">
        <v>181</v>
      </c>
      <c r="B16" s="227">
        <f>'[1]Unpaid Loss Reserves-8'!B10</f>
        <v>5000</v>
      </c>
      <c r="C16" s="227">
        <f>'[1]Unpaid Loss Reserves-8'!C10</f>
        <v>36000</v>
      </c>
      <c r="D16" s="148">
        <f>'[1]Unpaid Loss Reserves-8'!D10</f>
        <v>0</v>
      </c>
      <c r="E16" s="148">
        <f>'[1]Unpaid Loss Reserves-8'!E10</f>
        <v>0</v>
      </c>
      <c r="F16" s="227">
        <f>SUM(B16:E16)</f>
        <v>41000</v>
      </c>
    </row>
    <row r="17" spans="1:6" ht="15" customHeight="1">
      <c r="A17" s="226" t="s">
        <v>182</v>
      </c>
      <c r="B17" s="148">
        <f>'[1]Unpaid Loss Reserves-8'!B11</f>
        <v>0</v>
      </c>
      <c r="C17" s="148">
        <f>'[1]Unpaid Loss Reserves-8'!C11</f>
        <v>0</v>
      </c>
      <c r="D17" s="148">
        <f>'[1]Unpaid Loss Reserves-8'!D11</f>
        <v>0</v>
      </c>
      <c r="E17" s="148">
        <f>'[1]Unpaid Loss Reserves-8'!E11</f>
        <v>0</v>
      </c>
      <c r="F17" s="148">
        <f>SUM(B17:E17)</f>
        <v>0</v>
      </c>
    </row>
    <row r="18" spans="1:6" ht="15" customHeight="1" thickBot="1">
      <c r="A18" s="229" t="s">
        <v>159</v>
      </c>
      <c r="B18" s="230">
        <f>SUM(B15:B17)</f>
        <v>25000</v>
      </c>
      <c r="C18" s="230">
        <f>SUM(C15:C17)</f>
        <v>460667</v>
      </c>
      <c r="D18" s="230">
        <f>SUM(D15:D17)</f>
        <v>85795</v>
      </c>
      <c r="E18" s="230">
        <f>SUM(E15:E17)</f>
        <v>50000</v>
      </c>
      <c r="F18" s="231">
        <f>SUM(F15:F17)</f>
        <v>621462</v>
      </c>
    </row>
    <row r="19" spans="1:6" ht="15" customHeight="1" thickTop="1">
      <c r="A19" s="223"/>
      <c r="B19" s="94"/>
      <c r="C19" s="94"/>
      <c r="D19" s="94"/>
      <c r="E19" s="235"/>
      <c r="F19" s="236"/>
    </row>
    <row r="20" spans="1:6" ht="15" customHeight="1">
      <c r="A20" s="223" t="s">
        <v>183</v>
      </c>
      <c r="B20" s="233"/>
      <c r="C20" s="233"/>
      <c r="D20" s="233"/>
      <c r="E20" s="233"/>
      <c r="F20" s="237"/>
    </row>
    <row r="21" spans="1:6" ht="15" customHeight="1">
      <c r="A21" s="226" t="s">
        <v>180</v>
      </c>
      <c r="B21" s="227">
        <f>'[1]Unpaid Loss Reserves-8'!B16</f>
        <v>34728</v>
      </c>
      <c r="C21" s="227">
        <f>'[1]Unpaid Loss Reserves-8'!C16</f>
        <v>508551</v>
      </c>
      <c r="D21" s="148">
        <f>'[1]Unpaid Loss Reserves-8'!D16</f>
        <v>0</v>
      </c>
      <c r="E21" s="148">
        <f>'[1]Unpaid Loss Reserves-8'!E16</f>
        <v>0</v>
      </c>
      <c r="F21" s="227">
        <f>SUM(B21:E21)</f>
        <v>543279</v>
      </c>
    </row>
    <row r="22" spans="1:6" ht="15" customHeight="1">
      <c r="A22" s="226" t="s">
        <v>181</v>
      </c>
      <c r="B22" s="227">
        <f>'[1]Unpaid Loss Reserves-8'!B17</f>
        <v>8682</v>
      </c>
      <c r="C22" s="227">
        <f>'[1]Unpaid Loss Reserves-8'!C17</f>
        <v>43111</v>
      </c>
      <c r="D22" s="148">
        <f>'[1]Unpaid Loss Reserves-8'!D17</f>
        <v>0</v>
      </c>
      <c r="E22" s="148">
        <f>'[1]Unpaid Loss Reserves-8'!E17</f>
        <v>0</v>
      </c>
      <c r="F22" s="227">
        <f>SUM(B22:E22)</f>
        <v>51793</v>
      </c>
    </row>
    <row r="23" spans="1:6" ht="15" customHeight="1">
      <c r="A23" s="226" t="s">
        <v>182</v>
      </c>
      <c r="B23" s="148">
        <f>'[1]Unpaid Loss Reserves-8'!B18</f>
        <v>0</v>
      </c>
      <c r="C23" s="148">
        <f>'[1]Unpaid Loss Reserves-8'!C18</f>
        <v>0</v>
      </c>
      <c r="D23" s="148">
        <f>'[1]Unpaid Loss Reserves-8'!D18</f>
        <v>0</v>
      </c>
      <c r="E23" s="148">
        <f>'[1]Unpaid Loss Reserves-8'!E18</f>
        <v>0</v>
      </c>
      <c r="F23" s="148">
        <f>SUM(B23:E23)</f>
        <v>0</v>
      </c>
    </row>
    <row r="24" spans="1:6" ht="15" customHeight="1" thickBot="1">
      <c r="A24" s="229" t="s">
        <v>159</v>
      </c>
      <c r="B24" s="230">
        <f>SUM(B21:B23)</f>
        <v>43410</v>
      </c>
      <c r="C24" s="230">
        <f>SUM(C21:C23)</f>
        <v>551662</v>
      </c>
      <c r="D24" s="190">
        <f>SUM(D21:D23)</f>
        <v>0</v>
      </c>
      <c r="E24" s="190">
        <f>SUM(E21:E23)</f>
        <v>0</v>
      </c>
      <c r="F24" s="231">
        <f>SUM(F21:F23)</f>
        <v>595072</v>
      </c>
    </row>
    <row r="25" spans="1:6" ht="15" customHeight="1" thickTop="1">
      <c r="A25" s="223"/>
      <c r="B25" s="232"/>
      <c r="C25" s="232"/>
      <c r="D25" s="233"/>
      <c r="E25" s="233"/>
      <c r="F25" s="234"/>
    </row>
    <row r="26" spans="1:6" ht="15" customHeight="1">
      <c r="A26" s="223" t="s">
        <v>184</v>
      </c>
      <c r="B26" s="238"/>
      <c r="C26" s="238"/>
      <c r="D26" s="238"/>
      <c r="E26" s="233"/>
      <c r="F26" s="234"/>
    </row>
    <row r="27" spans="1:6" ht="15" customHeight="1">
      <c r="A27" s="223" t="s">
        <v>185</v>
      </c>
      <c r="B27" s="238"/>
      <c r="C27" s="238"/>
      <c r="D27" s="238"/>
      <c r="E27" s="233"/>
      <c r="F27" s="234"/>
    </row>
    <row r="28" spans="1:6" ht="15" customHeight="1">
      <c r="A28" s="226" t="s">
        <v>180</v>
      </c>
      <c r="B28" s="148">
        <v>0</v>
      </c>
      <c r="C28" s="227">
        <v>561508</v>
      </c>
      <c r="D28" s="227">
        <v>135795</v>
      </c>
      <c r="E28" s="227">
        <v>50000</v>
      </c>
      <c r="F28" s="227">
        <f>SUM(B28:E28)</f>
        <v>747303</v>
      </c>
    </row>
    <row r="29" spans="1:6" ht="15" customHeight="1">
      <c r="A29" s="226" t="s">
        <v>181</v>
      </c>
      <c r="B29" s="148">
        <v>0</v>
      </c>
      <c r="C29" s="227">
        <v>419830</v>
      </c>
      <c r="D29" s="227">
        <v>86880</v>
      </c>
      <c r="E29" s="148">
        <v>0</v>
      </c>
      <c r="F29" s="227">
        <f>SUM(B29:E29)</f>
        <v>506710</v>
      </c>
    </row>
    <row r="30" spans="1:6" ht="15" customHeight="1">
      <c r="A30" s="226" t="s">
        <v>182</v>
      </c>
      <c r="B30" s="148">
        <v>0</v>
      </c>
      <c r="C30" s="148">
        <v>0</v>
      </c>
      <c r="D30" s="148">
        <v>0</v>
      </c>
      <c r="E30" s="148">
        <v>0</v>
      </c>
      <c r="F30" s="148">
        <f>SUM(B30:E30)</f>
        <v>0</v>
      </c>
    </row>
    <row r="31" spans="1:6" ht="15" customHeight="1" thickBot="1">
      <c r="A31" s="229" t="s">
        <v>159</v>
      </c>
      <c r="B31" s="190">
        <f>SUM(B28:B30)</f>
        <v>0</v>
      </c>
      <c r="C31" s="230">
        <f>SUM(C28:C30)</f>
        <v>981338</v>
      </c>
      <c r="D31" s="230">
        <f>SUM(D28:D30)</f>
        <v>222675</v>
      </c>
      <c r="E31" s="230">
        <f>SUM(E28:E30)</f>
        <v>50000</v>
      </c>
      <c r="F31" s="231">
        <f>SUM(F28:F30)</f>
        <v>1254013</v>
      </c>
    </row>
    <row r="32" spans="1:6" s="240" customFormat="1" ht="15" customHeight="1" thickTop="1">
      <c r="A32" s="223"/>
      <c r="B32" s="238"/>
      <c r="C32" s="238"/>
      <c r="D32" s="238"/>
      <c r="E32" s="238"/>
      <c r="F32" s="239"/>
    </row>
    <row r="33" spans="1:6" ht="15" customHeight="1">
      <c r="A33" s="223" t="s">
        <v>186</v>
      </c>
      <c r="B33" s="232"/>
      <c r="C33" s="232"/>
      <c r="D33" s="232"/>
      <c r="E33" s="233"/>
      <c r="F33" s="234"/>
    </row>
    <row r="34" spans="1:6" ht="15" customHeight="1">
      <c r="A34" s="226" t="s">
        <v>180</v>
      </c>
      <c r="B34" s="228">
        <f aca="true" t="shared" si="0" ref="B34:E36">B9+B15+B21-B28</f>
        <v>106779</v>
      </c>
      <c r="C34" s="228">
        <f t="shared" si="0"/>
        <v>819746</v>
      </c>
      <c r="D34" s="228">
        <f t="shared" si="0"/>
        <v>-35948</v>
      </c>
      <c r="E34" s="228">
        <f t="shared" si="0"/>
        <v>-150</v>
      </c>
      <c r="F34" s="228">
        <f>SUM(B34:E34)</f>
        <v>890427</v>
      </c>
    </row>
    <row r="35" spans="1:6" ht="15" customHeight="1">
      <c r="A35" s="226" t="s">
        <v>181</v>
      </c>
      <c r="B35" s="228">
        <f t="shared" si="0"/>
        <v>20036</v>
      </c>
      <c r="C35" s="228">
        <f t="shared" si="0"/>
        <v>-47409</v>
      </c>
      <c r="D35" s="228">
        <f t="shared" si="0"/>
        <v>-64388</v>
      </c>
      <c r="E35" s="148">
        <f t="shared" si="0"/>
        <v>0</v>
      </c>
      <c r="F35" s="228">
        <f>SUM(B35:E35)</f>
        <v>-91761</v>
      </c>
    </row>
    <row r="36" spans="1:6" ht="15" customHeight="1">
      <c r="A36" s="226" t="s">
        <v>182</v>
      </c>
      <c r="B36" s="148">
        <f t="shared" si="0"/>
        <v>0</v>
      </c>
      <c r="C36" s="148">
        <f t="shared" si="0"/>
        <v>0</v>
      </c>
      <c r="D36" s="148">
        <f t="shared" si="0"/>
        <v>0</v>
      </c>
      <c r="E36" s="148">
        <f t="shared" si="0"/>
        <v>0</v>
      </c>
      <c r="F36" s="148">
        <f>SUM(B36:E36)</f>
        <v>0</v>
      </c>
    </row>
    <row r="37" spans="1:6" ht="15" customHeight="1" thickBot="1">
      <c r="A37" s="229" t="s">
        <v>159</v>
      </c>
      <c r="B37" s="241">
        <f>SUM(B34:B36)</f>
        <v>126815</v>
      </c>
      <c r="C37" s="241">
        <f>SUM(C34:C36)</f>
        <v>772337</v>
      </c>
      <c r="D37" s="241">
        <f>SUM(D34:D36)</f>
        <v>-100336</v>
      </c>
      <c r="E37" s="241">
        <f>SUM(E34:E36)</f>
        <v>-150</v>
      </c>
      <c r="F37" s="241">
        <f>SUM(F34:F36)</f>
        <v>798666</v>
      </c>
    </row>
    <row r="38" spans="2:6" ht="15" customHeight="1" thickTop="1">
      <c r="B38" s="237"/>
      <c r="C38" s="237"/>
      <c r="D38" s="237"/>
      <c r="F38" s="243"/>
    </row>
    <row r="39" spans="1:6" s="247" customFormat="1" ht="15" customHeight="1">
      <c r="A39" s="244"/>
      <c r="B39" s="245"/>
      <c r="C39" s="245"/>
      <c r="D39" s="245"/>
      <c r="E39" s="246"/>
      <c r="F39" s="243"/>
    </row>
    <row r="40" spans="2:4" ht="15" customHeight="1">
      <c r="B40" s="224"/>
      <c r="C40" s="224"/>
      <c r="D40" s="224"/>
    </row>
    <row r="41" spans="2:4" ht="15" customHeight="1">
      <c r="B41" s="224"/>
      <c r="C41" s="224"/>
      <c r="D41" s="224"/>
    </row>
    <row r="42" spans="2:4" ht="15" customHeight="1">
      <c r="B42" s="224"/>
      <c r="C42" s="224"/>
      <c r="D42" s="224"/>
    </row>
    <row r="43" spans="1:4" ht="15" customHeight="1">
      <c r="A43" s="216"/>
      <c r="B43" s="224"/>
      <c r="C43" s="224"/>
      <c r="D43" s="224"/>
    </row>
    <row r="44" spans="1:4" ht="15" customHeight="1">
      <c r="A44" s="216"/>
      <c r="B44" s="224"/>
      <c r="C44" s="224"/>
      <c r="D44" s="224"/>
    </row>
    <row r="45" spans="1:4" ht="15" customHeight="1">
      <c r="A45" s="216"/>
      <c r="B45" s="224"/>
      <c r="C45" s="224"/>
      <c r="D45" s="224"/>
    </row>
    <row r="46" spans="1:4" ht="15" customHeight="1">
      <c r="A46" s="216"/>
      <c r="B46" s="224"/>
      <c r="C46" s="224"/>
      <c r="D46" s="224"/>
    </row>
    <row r="47" spans="1:4" ht="15" customHeight="1">
      <c r="A47" s="216"/>
      <c r="B47" s="224"/>
      <c r="C47" s="224"/>
      <c r="D47" s="224"/>
    </row>
    <row r="48" spans="1:4" ht="15" customHeight="1">
      <c r="A48" s="216"/>
      <c r="B48" s="224"/>
      <c r="C48" s="224"/>
      <c r="D48" s="224"/>
    </row>
    <row r="49" spans="1:6" ht="15" customHeight="1">
      <c r="A49" s="216"/>
      <c r="B49" s="224"/>
      <c r="C49" s="224"/>
      <c r="D49" s="224"/>
      <c r="E49" s="38"/>
      <c r="F49" s="38"/>
    </row>
    <row r="50" spans="1:6" ht="15" customHeight="1">
      <c r="A50" s="216"/>
      <c r="B50" s="224"/>
      <c r="C50" s="224"/>
      <c r="D50" s="224"/>
      <c r="E50" s="38"/>
      <c r="F50" s="38"/>
    </row>
    <row r="51" spans="1:6" ht="15" customHeight="1">
      <c r="A51" s="216"/>
      <c r="B51" s="224"/>
      <c r="C51" s="224"/>
      <c r="D51" s="224"/>
      <c r="E51" s="38"/>
      <c r="F51" s="38"/>
    </row>
    <row r="52" spans="1:6" ht="15" customHeight="1">
      <c r="A52" s="216"/>
      <c r="B52" s="224"/>
      <c r="C52" s="224"/>
      <c r="D52" s="224"/>
      <c r="E52" s="38"/>
      <c r="F52" s="38"/>
    </row>
    <row r="53" spans="1:6" ht="15" customHeight="1">
      <c r="A53" s="216"/>
      <c r="B53" s="224"/>
      <c r="C53" s="224"/>
      <c r="D53" s="224"/>
      <c r="E53" s="38"/>
      <c r="F53" s="38"/>
    </row>
    <row r="54" spans="1:6" ht="15" customHeight="1">
      <c r="A54" s="216"/>
      <c r="B54" s="224"/>
      <c r="C54" s="224"/>
      <c r="D54" s="224"/>
      <c r="E54" s="38"/>
      <c r="F54" s="38"/>
    </row>
    <row r="55" spans="1:6" ht="15" customHeight="1">
      <c r="A55" s="216"/>
      <c r="E55" s="38"/>
      <c r="F55" s="38"/>
    </row>
    <row r="56" spans="1:6" ht="15" customHeight="1">
      <c r="A56" s="216"/>
      <c r="E56" s="38"/>
      <c r="F56" s="38"/>
    </row>
    <row r="57" spans="1:6" ht="15" customHeight="1">
      <c r="A57" s="216"/>
      <c r="E57" s="38"/>
      <c r="F57" s="38"/>
    </row>
    <row r="58" spans="1:6" ht="15" customHeight="1">
      <c r="A58" s="216"/>
      <c r="E58" s="38"/>
      <c r="F58" s="38"/>
    </row>
    <row r="59" spans="1:6" ht="15" customHeight="1">
      <c r="A59" s="216"/>
      <c r="E59" s="38"/>
      <c r="F59" s="38"/>
    </row>
    <row r="60" spans="1:6" ht="15" customHeight="1">
      <c r="A60" s="216"/>
      <c r="E60" s="38"/>
      <c r="F60" s="38"/>
    </row>
    <row r="61" spans="1:6" ht="15" customHeight="1">
      <c r="A61" s="216"/>
      <c r="E61" s="38"/>
      <c r="F61" s="38"/>
    </row>
    <row r="62" spans="1:6" ht="15" customHeight="1">
      <c r="A62" s="216"/>
      <c r="E62" s="38"/>
      <c r="F62" s="38"/>
    </row>
    <row r="63" spans="1:6" ht="15" customHeight="1">
      <c r="A63" s="216"/>
      <c r="E63" s="38"/>
      <c r="F63" s="38"/>
    </row>
    <row r="64" spans="1:6" ht="15" customHeight="1">
      <c r="A64" s="216"/>
      <c r="E64" s="38"/>
      <c r="F64" s="38"/>
    </row>
    <row r="65" spans="1:6" ht="15" customHeight="1">
      <c r="A65" s="216"/>
      <c r="B65" s="38"/>
      <c r="C65" s="38"/>
      <c r="D65" s="38"/>
      <c r="E65" s="38"/>
      <c r="F65" s="38"/>
    </row>
    <row r="66" spans="1:6" ht="15" customHeight="1">
      <c r="A66" s="216"/>
      <c r="B66" s="38"/>
      <c r="C66" s="38"/>
      <c r="D66" s="38"/>
      <c r="E66" s="38"/>
      <c r="F66" s="38"/>
    </row>
    <row r="67" spans="1:6" ht="15" customHeight="1">
      <c r="A67" s="216"/>
      <c r="B67" s="38"/>
      <c r="C67" s="38"/>
      <c r="D67" s="38"/>
      <c r="E67" s="38"/>
      <c r="F67" s="38"/>
    </row>
    <row r="68" spans="1:6" ht="15" customHeight="1">
      <c r="A68" s="216"/>
      <c r="B68" s="38"/>
      <c r="C68" s="38"/>
      <c r="D68" s="38"/>
      <c r="E68" s="38"/>
      <c r="F68" s="38"/>
    </row>
    <row r="69" spans="1:6" ht="15" customHeight="1">
      <c r="A69" s="216"/>
      <c r="B69" s="38"/>
      <c r="C69" s="38"/>
      <c r="D69" s="38"/>
      <c r="E69" s="38"/>
      <c r="F69" s="38"/>
    </row>
    <row r="70" spans="1:6" ht="15" customHeight="1">
      <c r="A70" s="216"/>
      <c r="B70" s="38"/>
      <c r="C70" s="38"/>
      <c r="D70" s="38"/>
      <c r="E70" s="38"/>
      <c r="F70" s="38"/>
    </row>
    <row r="71" spans="1:6" ht="15" customHeight="1">
      <c r="A71" s="216"/>
      <c r="B71" s="38"/>
      <c r="C71" s="38"/>
      <c r="D71" s="38"/>
      <c r="E71" s="38"/>
      <c r="F71" s="38"/>
    </row>
    <row r="72" spans="1:6" ht="15" customHeight="1">
      <c r="A72" s="216"/>
      <c r="B72" s="38"/>
      <c r="C72" s="38"/>
      <c r="D72" s="38"/>
      <c r="E72" s="38"/>
      <c r="F72" s="38"/>
    </row>
    <row r="73" spans="1:6" ht="15" customHeight="1">
      <c r="A73" s="216"/>
      <c r="B73" s="38"/>
      <c r="C73" s="38"/>
      <c r="D73" s="38"/>
      <c r="E73" s="38"/>
      <c r="F73" s="38"/>
    </row>
    <row r="74" spans="1:6" ht="15" customHeight="1">
      <c r="A74" s="216"/>
      <c r="B74" s="38"/>
      <c r="C74" s="38"/>
      <c r="D74" s="38"/>
      <c r="E74" s="38"/>
      <c r="F74" s="38"/>
    </row>
  </sheetData>
  <sheetProtection/>
  <mergeCells count="3">
    <mergeCell ref="A1:F1"/>
    <mergeCell ref="A3:F3"/>
    <mergeCell ref="A4:F4"/>
  </mergeCells>
  <printOptions horizontalCentered="1"/>
  <pageMargins left="0.25" right="0.25" top="0.5" bottom="0.5" header="0.25" footer="0.25"/>
  <pageSetup horizontalDpi="600" verticalDpi="600" orientation="landscape" scale="80" r:id="rId1"/>
  <headerFooter alignWithMargins="0">
    <oddFooter>&amp;C&amp;"Century Schoolbook,Regular"Page 6</oddFooter>
  </headerFooter>
</worksheet>
</file>

<file path=xl/worksheets/sheet7.xml><?xml version="1.0" encoding="utf-8"?>
<worksheet xmlns="http://schemas.openxmlformats.org/spreadsheetml/2006/main" xmlns:r="http://schemas.openxmlformats.org/officeDocument/2006/relationships">
  <dimension ref="A1:AG79"/>
  <sheetViews>
    <sheetView zoomScalePageLayoutView="0" workbookViewId="0" topLeftCell="A1">
      <selection activeCell="A1" sqref="A1"/>
    </sheetView>
  </sheetViews>
  <sheetFormatPr defaultColWidth="15.7109375" defaultRowHeight="15" customHeight="1"/>
  <cols>
    <col min="1" max="1" width="42.57421875" style="9" bestFit="1" customWidth="1"/>
    <col min="2" max="2" width="19.00390625" style="214" customWidth="1"/>
    <col min="3" max="3" width="18.421875" style="214" customWidth="1"/>
    <col min="4" max="4" width="18.140625" style="214" customWidth="1"/>
    <col min="5" max="5" width="19.28125" style="124" customWidth="1"/>
    <col min="6" max="6" width="20.7109375" style="124" customWidth="1"/>
    <col min="7" max="7" width="15.7109375" style="124" customWidth="1"/>
    <col min="8" max="16384" width="15.7109375" style="9" customWidth="1"/>
  </cols>
  <sheetData>
    <row r="1" spans="1:7" s="168" customFormat="1" ht="30" customHeight="1">
      <c r="A1" s="249" t="s">
        <v>0</v>
      </c>
      <c r="B1" s="250"/>
      <c r="C1" s="250"/>
      <c r="D1" s="250"/>
      <c r="E1" s="251"/>
      <c r="F1" s="252"/>
      <c r="G1" s="253"/>
    </row>
    <row r="2" spans="1:6" ht="15" customHeight="1">
      <c r="A2" s="80"/>
      <c r="B2" s="254"/>
      <c r="C2" s="254"/>
      <c r="D2" s="254"/>
      <c r="E2" s="254"/>
      <c r="F2" s="121"/>
    </row>
    <row r="3" spans="1:7" s="78" customFormat="1" ht="15" customHeight="1">
      <c r="A3" s="255" t="s">
        <v>187</v>
      </c>
      <c r="B3" s="256"/>
      <c r="C3" s="256"/>
      <c r="D3" s="256"/>
      <c r="E3" s="257"/>
      <c r="F3" s="258"/>
      <c r="G3" s="119"/>
    </row>
    <row r="4" spans="1:7" s="78" customFormat="1" ht="15" customHeight="1">
      <c r="A4" s="255" t="s">
        <v>188</v>
      </c>
      <c r="B4" s="256"/>
      <c r="C4" s="256"/>
      <c r="D4" s="256"/>
      <c r="E4" s="257"/>
      <c r="F4" s="258"/>
      <c r="G4" s="119"/>
    </row>
    <row r="5" spans="1:7" s="78" customFormat="1" ht="15" customHeight="1">
      <c r="A5" s="173" t="s">
        <v>107</v>
      </c>
      <c r="B5" s="256"/>
      <c r="C5" s="256"/>
      <c r="D5" s="256"/>
      <c r="E5" s="257"/>
      <c r="F5" s="258"/>
      <c r="G5" s="119"/>
    </row>
    <row r="6" spans="1:6" ht="15" customHeight="1">
      <c r="A6" s="259"/>
      <c r="E6" s="121"/>
      <c r="F6" s="121"/>
    </row>
    <row r="7" spans="1:6" ht="30" customHeight="1">
      <c r="A7" s="92"/>
      <c r="B7" s="178" t="s">
        <v>69</v>
      </c>
      <c r="C7" s="178" t="s">
        <v>70</v>
      </c>
      <c r="D7" s="178" t="s">
        <v>71</v>
      </c>
      <c r="E7" s="178" t="s">
        <v>72</v>
      </c>
      <c r="F7" s="87" t="s">
        <v>73</v>
      </c>
    </row>
    <row r="8" spans="1:6" ht="30" customHeight="1">
      <c r="A8" s="260" t="s">
        <v>189</v>
      </c>
      <c r="B8" s="261"/>
      <c r="C8" s="261"/>
      <c r="D8" s="261"/>
      <c r="F8" s="262"/>
    </row>
    <row r="9" spans="1:32" ht="15" customHeight="1">
      <c r="A9" s="9" t="s">
        <v>190</v>
      </c>
      <c r="B9" s="182">
        <f>'[1]Loss Expenses Paid QTD-10'!K27</f>
        <v>9274</v>
      </c>
      <c r="C9" s="182">
        <f>'[1]Loss Expenses Paid QTD-10'!K21</f>
        <v>80836</v>
      </c>
      <c r="D9" s="182">
        <f>'[1]Loss Expenses Paid QTD-10'!K15</f>
        <v>5484</v>
      </c>
      <c r="E9" s="182">
        <f>'[1]Loss Expenses Paid QTD-10'!K9</f>
        <v>18613</v>
      </c>
      <c r="F9" s="182">
        <f>SUM(B9:E9)</f>
        <v>114207</v>
      </c>
      <c r="G9" s="140"/>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row>
    <row r="10" spans="1:32" s="32" customFormat="1" ht="15" customHeight="1">
      <c r="A10" s="32" t="s">
        <v>191</v>
      </c>
      <c r="B10" s="264">
        <f>'[1]Loss Expenses Paid QTD-10'!K28</f>
        <v>2196</v>
      </c>
      <c r="C10" s="264">
        <f>'[1]Loss Expenses Paid QTD-10'!K22</f>
        <v>80597</v>
      </c>
      <c r="D10" s="264">
        <f>'[1]Loss Expenses Paid QTD-10'!K16</f>
        <v>8852</v>
      </c>
      <c r="E10" s="264">
        <f>'[1]Loss Expenses Paid QTD-10'!K10</f>
        <v>60</v>
      </c>
      <c r="F10" s="264">
        <f>SUM(B10:E10)</f>
        <v>91705</v>
      </c>
      <c r="G10" s="140"/>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row>
    <row r="11" spans="1:32" s="32" customFormat="1" ht="15" customHeight="1">
      <c r="A11" s="32" t="s">
        <v>192</v>
      </c>
      <c r="B11" s="186">
        <f>'[1]Loss Expenses Paid QTD-10'!K29</f>
        <v>0</v>
      </c>
      <c r="C11" s="186">
        <f>'[1]Loss Expenses Paid QTD-10'!K23</f>
        <v>0</v>
      </c>
      <c r="D11" s="186">
        <f>'[1]Loss Expenses Paid QTD-10'!K17</f>
        <v>0</v>
      </c>
      <c r="E11" s="186">
        <f>'[1]Loss Expenses Paid QTD-10'!K11</f>
        <v>0</v>
      </c>
      <c r="F11" s="186">
        <f>SUM(B11:E11)</f>
        <v>0</v>
      </c>
      <c r="G11" s="140"/>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row>
    <row r="12" spans="1:32" s="32" customFormat="1" ht="15" customHeight="1" thickBot="1">
      <c r="A12" s="266" t="s">
        <v>159</v>
      </c>
      <c r="B12" s="188">
        <f>SUM(B9:B11)</f>
        <v>11470</v>
      </c>
      <c r="C12" s="188">
        <f>SUM(C9:C11)</f>
        <v>161433</v>
      </c>
      <c r="D12" s="188">
        <f>SUM(D9:D11)</f>
        <v>14336</v>
      </c>
      <c r="E12" s="188">
        <f>SUM(E9:E11)</f>
        <v>18673</v>
      </c>
      <c r="F12" s="191">
        <f>SUM(F9:F11)</f>
        <v>205912</v>
      </c>
      <c r="G12" s="148"/>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row>
    <row r="13" spans="2:32" s="32" customFormat="1" ht="15" customHeight="1" thickTop="1">
      <c r="B13" s="193"/>
      <c r="C13" s="193"/>
      <c r="D13" s="193"/>
      <c r="E13" s="140"/>
      <c r="F13" s="124"/>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row>
    <row r="14" spans="1:32" s="32" customFormat="1" ht="30" customHeight="1">
      <c r="A14" s="267" t="s">
        <v>193</v>
      </c>
      <c r="B14" s="193"/>
      <c r="C14" s="193"/>
      <c r="D14" s="193"/>
      <c r="E14" s="140"/>
      <c r="F14" s="148"/>
      <c r="G14" s="140"/>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row>
    <row r="15" spans="1:32" s="32" customFormat="1" ht="15" customHeight="1">
      <c r="A15" s="9" t="s">
        <v>190</v>
      </c>
      <c r="B15" s="195">
        <f>'[1]Unpaid Loss Expense Reserves-9'!B22</f>
        <v>12360</v>
      </c>
      <c r="C15" s="195">
        <f>'[1]Unpaid Loss Expense Reserves-9'!C22</f>
        <v>245349</v>
      </c>
      <c r="D15" s="195">
        <f>'[1]Unpaid Loss Expense Reserves-9'!D22</f>
        <v>44576</v>
      </c>
      <c r="E15" s="195">
        <f>'[1]Unpaid Loss Expense Reserves-9'!E22</f>
        <v>22409</v>
      </c>
      <c r="F15" s="195">
        <f>SUM(B15:E15)</f>
        <v>324694</v>
      </c>
      <c r="G15" s="140"/>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row>
    <row r="16" spans="1:32" s="32" customFormat="1" ht="15" customHeight="1">
      <c r="A16" s="32" t="s">
        <v>191</v>
      </c>
      <c r="B16" s="195">
        <f>'[1]Unpaid Loss Expense Reserves-9'!B23</f>
        <v>3090</v>
      </c>
      <c r="C16" s="195">
        <f>'[1]Unpaid Loss Expense Reserves-9'!C23</f>
        <v>20799</v>
      </c>
      <c r="D16" s="186">
        <f>'[1]Unpaid Loss Expense Reserves-9'!D23</f>
        <v>0</v>
      </c>
      <c r="E16" s="186">
        <f>'[1]Unpaid Loss Expense Reserves-9'!E23</f>
        <v>0</v>
      </c>
      <c r="F16" s="195">
        <f>SUM(B16:E16)</f>
        <v>23889</v>
      </c>
      <c r="G16" s="140"/>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row>
    <row r="17" spans="1:32" s="32" customFormat="1" ht="15" customHeight="1">
      <c r="A17" s="32" t="s">
        <v>192</v>
      </c>
      <c r="B17" s="186">
        <f>'[1]Unpaid Loss Expense Reserves-9'!B24</f>
        <v>0</v>
      </c>
      <c r="C17" s="186">
        <f>'[1]Unpaid Loss Expense Reserves-9'!C24</f>
        <v>0</v>
      </c>
      <c r="D17" s="186">
        <f>'[1]Unpaid Loss Expense Reserves-9'!D24</f>
        <v>0</v>
      </c>
      <c r="E17" s="186">
        <f>'[1]Unpaid Loss Expense Reserves-9'!E24</f>
        <v>0</v>
      </c>
      <c r="F17" s="186">
        <f>SUM(B17:E17)</f>
        <v>0</v>
      </c>
      <c r="G17" s="140"/>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row>
    <row r="18" spans="1:32" s="32" customFormat="1" ht="15" customHeight="1" thickBot="1">
      <c r="A18" s="266" t="s">
        <v>159</v>
      </c>
      <c r="B18" s="188">
        <f>SUM(B15:B17)</f>
        <v>15450</v>
      </c>
      <c r="C18" s="188">
        <f>SUM(C15:C17)</f>
        <v>266148</v>
      </c>
      <c r="D18" s="188">
        <f>SUM(D15:D17)</f>
        <v>44576</v>
      </c>
      <c r="E18" s="188">
        <f>SUM(E15:E17)</f>
        <v>22409</v>
      </c>
      <c r="F18" s="191">
        <f>SUM(F15:F17)</f>
        <v>348583</v>
      </c>
      <c r="G18" s="148"/>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row>
    <row r="19" spans="2:32" s="32" customFormat="1" ht="15" customHeight="1" thickTop="1">
      <c r="B19" s="193"/>
      <c r="C19" s="193"/>
      <c r="D19" s="193"/>
      <c r="E19" s="140"/>
      <c r="F19" s="124"/>
      <c r="G19" s="268"/>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row>
    <row r="20" spans="1:32" s="32" customFormat="1" ht="30" customHeight="1">
      <c r="A20" s="267" t="s">
        <v>194</v>
      </c>
      <c r="B20" s="269"/>
      <c r="C20" s="269"/>
      <c r="D20" s="269"/>
      <c r="E20" s="270"/>
      <c r="F20" s="148"/>
      <c r="G20" s="140"/>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row>
    <row r="21" spans="1:32" s="32" customFormat="1" ht="15" customHeight="1">
      <c r="A21" s="9" t="s">
        <v>190</v>
      </c>
      <c r="B21" s="186">
        <v>0</v>
      </c>
      <c r="C21" s="195">
        <v>129967</v>
      </c>
      <c r="D21" s="195">
        <v>40924</v>
      </c>
      <c r="E21" s="195">
        <v>29122</v>
      </c>
      <c r="F21" s="195">
        <f>SUM(B21:E21)</f>
        <v>200013</v>
      </c>
      <c r="G21" s="140"/>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row>
    <row r="22" spans="1:32" s="32" customFormat="1" ht="15" customHeight="1">
      <c r="A22" s="32" t="s">
        <v>195</v>
      </c>
      <c r="B22" s="186">
        <v>0</v>
      </c>
      <c r="C22" s="195">
        <v>97174</v>
      </c>
      <c r="D22" s="195">
        <v>26182</v>
      </c>
      <c r="E22" s="186">
        <v>0</v>
      </c>
      <c r="F22" s="195">
        <f>SUM(B22:E22)</f>
        <v>123356</v>
      </c>
      <c r="G22" s="140"/>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row>
    <row r="23" spans="1:32" s="32" customFormat="1" ht="15" customHeight="1">
      <c r="A23" s="32" t="s">
        <v>192</v>
      </c>
      <c r="B23" s="186">
        <v>0</v>
      </c>
      <c r="C23" s="186">
        <v>0</v>
      </c>
      <c r="D23" s="186">
        <v>0</v>
      </c>
      <c r="E23" s="186">
        <v>0</v>
      </c>
      <c r="F23" s="186">
        <f>SUM(B23:E23)</f>
        <v>0</v>
      </c>
      <c r="G23" s="140"/>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row>
    <row r="24" spans="1:32" s="32" customFormat="1" ht="15" customHeight="1" thickBot="1">
      <c r="A24" s="266" t="s">
        <v>159</v>
      </c>
      <c r="B24" s="271">
        <f>SUM(B21:B23)</f>
        <v>0</v>
      </c>
      <c r="C24" s="188">
        <f>SUM(C21:C23)</f>
        <v>227141</v>
      </c>
      <c r="D24" s="188">
        <f>SUM(D21:D23)</f>
        <v>67106</v>
      </c>
      <c r="E24" s="188">
        <f>SUM(E21:E23)</f>
        <v>29122</v>
      </c>
      <c r="F24" s="191">
        <f>SUM(F21:F23)</f>
        <v>323369</v>
      </c>
      <c r="G24" s="148"/>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row>
    <row r="25" spans="2:32" s="197" customFormat="1" ht="15" customHeight="1" thickTop="1">
      <c r="B25" s="269"/>
      <c r="C25" s="269"/>
      <c r="D25" s="269"/>
      <c r="E25" s="269"/>
      <c r="F25" s="269"/>
      <c r="G25" s="272"/>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row>
    <row r="26" spans="1:32" s="32" customFormat="1" ht="30" customHeight="1">
      <c r="A26" s="267" t="s">
        <v>196</v>
      </c>
      <c r="B26" s="193"/>
      <c r="C26" s="193"/>
      <c r="D26" s="193"/>
      <c r="E26" s="193"/>
      <c r="F26" s="193"/>
      <c r="G26" s="140"/>
      <c r="H26" s="265"/>
      <c r="I26" s="265"/>
      <c r="J26" s="265"/>
      <c r="K26" s="265"/>
      <c r="L26" s="265"/>
      <c r="M26" s="265"/>
      <c r="N26" s="265"/>
      <c r="O26" s="265"/>
      <c r="P26" s="265"/>
      <c r="Q26" s="265"/>
      <c r="R26" s="265"/>
      <c r="S26" s="265"/>
      <c r="T26" s="265"/>
      <c r="U26" s="265"/>
      <c r="V26" s="265"/>
      <c r="W26" s="265"/>
      <c r="X26" s="265"/>
      <c r="Y26" s="265"/>
      <c r="Z26" s="265"/>
      <c r="AA26" s="265"/>
      <c r="AB26" s="265"/>
      <c r="AC26" s="265"/>
      <c r="AD26" s="265"/>
      <c r="AE26" s="265"/>
      <c r="AF26" s="265"/>
    </row>
    <row r="27" spans="1:32" s="32" customFormat="1" ht="15" customHeight="1">
      <c r="A27" s="32" t="s">
        <v>190</v>
      </c>
      <c r="B27" s="184">
        <f aca="true" t="shared" si="0" ref="B27:E29">B9+B15-B21</f>
        <v>21634</v>
      </c>
      <c r="C27" s="184">
        <f t="shared" si="0"/>
        <v>196218</v>
      </c>
      <c r="D27" s="184">
        <f t="shared" si="0"/>
        <v>9136</v>
      </c>
      <c r="E27" s="184">
        <f t="shared" si="0"/>
        <v>11900</v>
      </c>
      <c r="F27" s="184">
        <f>SUM(B27:E27)</f>
        <v>238888</v>
      </c>
      <c r="G27" s="184"/>
      <c r="H27" s="265"/>
      <c r="I27" s="265"/>
      <c r="J27" s="265"/>
      <c r="K27" s="265"/>
      <c r="L27" s="265"/>
      <c r="M27" s="265"/>
      <c r="N27" s="265"/>
      <c r="O27" s="265"/>
      <c r="P27" s="265"/>
      <c r="Q27" s="265"/>
      <c r="R27" s="265"/>
      <c r="S27" s="265"/>
      <c r="T27" s="265"/>
      <c r="U27" s="265"/>
      <c r="V27" s="265"/>
      <c r="W27" s="265"/>
      <c r="X27" s="265"/>
      <c r="Y27" s="265"/>
      <c r="Z27" s="265"/>
      <c r="AA27" s="265"/>
      <c r="AB27" s="265"/>
      <c r="AC27" s="265"/>
      <c r="AD27" s="265"/>
      <c r="AE27" s="265"/>
      <c r="AF27" s="265"/>
    </row>
    <row r="28" spans="1:32" s="32" customFormat="1" ht="15" customHeight="1">
      <c r="A28" s="32" t="s">
        <v>191</v>
      </c>
      <c r="B28" s="184">
        <f t="shared" si="0"/>
        <v>5286</v>
      </c>
      <c r="C28" s="184">
        <f t="shared" si="0"/>
        <v>4222</v>
      </c>
      <c r="D28" s="184">
        <f t="shared" si="0"/>
        <v>-17330</v>
      </c>
      <c r="E28" s="184">
        <f t="shared" si="0"/>
        <v>60</v>
      </c>
      <c r="F28" s="184">
        <f>SUM(B28:E28)</f>
        <v>-7762</v>
      </c>
      <c r="G28" s="184"/>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row>
    <row r="29" spans="1:32" s="32" customFormat="1" ht="15" customHeight="1">
      <c r="A29" s="32" t="s">
        <v>192</v>
      </c>
      <c r="B29" s="186">
        <f t="shared" si="0"/>
        <v>0</v>
      </c>
      <c r="C29" s="186">
        <f t="shared" si="0"/>
        <v>0</v>
      </c>
      <c r="D29" s="186">
        <f t="shared" si="0"/>
        <v>0</v>
      </c>
      <c r="E29" s="186">
        <f t="shared" si="0"/>
        <v>0</v>
      </c>
      <c r="F29" s="186">
        <f>SUM(B29:E29)</f>
        <v>0</v>
      </c>
      <c r="G29" s="186"/>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row>
    <row r="30" spans="1:32" ht="15" customHeight="1" thickBot="1">
      <c r="A30" s="274" t="s">
        <v>159</v>
      </c>
      <c r="B30" s="241">
        <f>SUM(B27:B29)</f>
        <v>26920</v>
      </c>
      <c r="C30" s="241">
        <f>SUM(C27:C29)</f>
        <v>200440</v>
      </c>
      <c r="D30" s="241">
        <f>SUM(D27:D29)</f>
        <v>-8194</v>
      </c>
      <c r="E30" s="241">
        <f>SUM(E27:E29)</f>
        <v>11960</v>
      </c>
      <c r="F30" s="241">
        <f>SUM(F27:F29)</f>
        <v>231126</v>
      </c>
      <c r="G30" s="140"/>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row>
    <row r="31" spans="2:33" ht="15" customHeight="1" thickTop="1">
      <c r="B31" s="192"/>
      <c r="C31" s="192"/>
      <c r="D31" s="192"/>
      <c r="F31" s="140"/>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row>
    <row r="32" spans="2:33" s="124" customFormat="1" ht="15" customHeight="1">
      <c r="B32" s="192"/>
      <c r="C32" s="192"/>
      <c r="D32" s="192"/>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row>
    <row r="33" spans="2:33" ht="15" customHeight="1">
      <c r="B33" s="192"/>
      <c r="C33" s="192"/>
      <c r="D33" s="192"/>
      <c r="F33" s="140"/>
      <c r="G33" s="140"/>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row>
    <row r="34" spans="2:33" ht="15" customHeight="1">
      <c r="B34" s="192"/>
      <c r="C34" s="192"/>
      <c r="D34" s="192"/>
      <c r="F34" s="140"/>
      <c r="G34" s="140"/>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row>
    <row r="35" spans="2:33" ht="15" customHeight="1">
      <c r="B35" s="192"/>
      <c r="C35" s="192"/>
      <c r="D35" s="192"/>
      <c r="F35" s="140"/>
      <c r="G35" s="140"/>
      <c r="H35" s="263"/>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row>
    <row r="36" spans="2:33" ht="15" customHeight="1">
      <c r="B36" s="192"/>
      <c r="C36" s="192"/>
      <c r="D36" s="192"/>
      <c r="F36" s="140"/>
      <c r="G36" s="140"/>
      <c r="H36" s="263"/>
      <c r="I36" s="263"/>
      <c r="J36" s="263"/>
      <c r="K36" s="263"/>
      <c r="L36" s="263"/>
      <c r="M36" s="263"/>
      <c r="N36" s="263"/>
      <c r="O36" s="263"/>
      <c r="P36" s="263"/>
      <c r="Q36" s="263"/>
      <c r="R36" s="263"/>
      <c r="S36" s="263"/>
      <c r="T36" s="263"/>
      <c r="U36" s="263"/>
      <c r="V36" s="263"/>
      <c r="W36" s="263"/>
      <c r="X36" s="263"/>
      <c r="Y36" s="263"/>
      <c r="Z36" s="263"/>
      <c r="AA36" s="263"/>
      <c r="AB36" s="263"/>
      <c r="AC36" s="263"/>
      <c r="AD36" s="263"/>
      <c r="AE36" s="263"/>
      <c r="AF36" s="263"/>
      <c r="AG36" s="263"/>
    </row>
    <row r="37" spans="2:33" ht="15" customHeight="1">
      <c r="B37" s="192"/>
      <c r="C37" s="192"/>
      <c r="D37" s="192"/>
      <c r="F37" s="140"/>
      <c r="G37" s="140"/>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row>
    <row r="38" spans="6:33" ht="15" customHeight="1">
      <c r="F38" s="140"/>
      <c r="G38" s="140"/>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row>
    <row r="39" spans="6:33" ht="15" customHeight="1">
      <c r="F39" s="140"/>
      <c r="G39" s="140"/>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row>
    <row r="40" spans="6:33" ht="15" customHeight="1">
      <c r="F40" s="140"/>
      <c r="G40" s="140"/>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row>
    <row r="41" spans="6:33" ht="15" customHeight="1">
      <c r="F41" s="140"/>
      <c r="G41" s="140"/>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row>
    <row r="42" spans="6:33" ht="15" customHeight="1">
      <c r="F42" s="140"/>
      <c r="G42" s="140"/>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row>
    <row r="43" spans="6:33" ht="15" customHeight="1">
      <c r="F43" s="140"/>
      <c r="G43" s="140"/>
      <c r="H43" s="263"/>
      <c r="I43" s="263"/>
      <c r="J43" s="263"/>
      <c r="K43" s="263"/>
      <c r="L43" s="263"/>
      <c r="M43" s="263"/>
      <c r="N43" s="263"/>
      <c r="O43" s="263"/>
      <c r="P43" s="263"/>
      <c r="Q43" s="263"/>
      <c r="R43" s="263"/>
      <c r="S43" s="263"/>
      <c r="T43" s="263"/>
      <c r="U43" s="263"/>
      <c r="V43" s="263"/>
      <c r="W43" s="263"/>
      <c r="X43" s="263"/>
      <c r="Y43" s="263"/>
      <c r="Z43" s="263"/>
      <c r="AA43" s="263"/>
      <c r="AB43" s="263"/>
      <c r="AC43" s="263"/>
      <c r="AD43" s="263"/>
      <c r="AE43" s="263"/>
      <c r="AF43" s="263"/>
      <c r="AG43" s="263"/>
    </row>
    <row r="44" spans="6:33" ht="15" customHeight="1">
      <c r="F44" s="140"/>
      <c r="G44" s="140"/>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row>
    <row r="45" spans="6:33" ht="15" customHeight="1">
      <c r="F45" s="140"/>
      <c r="G45" s="140"/>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row>
    <row r="46" spans="6:33" ht="15" customHeight="1">
      <c r="F46" s="140"/>
      <c r="G46" s="140"/>
      <c r="H46" s="263"/>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row>
    <row r="47" spans="6:33" ht="15" customHeight="1">
      <c r="F47" s="140"/>
      <c r="G47" s="140"/>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row>
    <row r="48" spans="6:33" ht="15" customHeight="1">
      <c r="F48" s="140"/>
      <c r="G48" s="140"/>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row>
    <row r="49" spans="6:33" s="9" customFormat="1" ht="15" customHeight="1">
      <c r="F49" s="140"/>
      <c r="G49" s="140"/>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row>
    <row r="50" spans="6:33" s="9" customFormat="1" ht="15" customHeight="1">
      <c r="F50" s="140"/>
      <c r="G50" s="140"/>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row>
    <row r="51" spans="6:33" s="9" customFormat="1" ht="15" customHeight="1">
      <c r="F51" s="140"/>
      <c r="G51" s="140"/>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row>
    <row r="52" spans="6:33" s="9" customFormat="1" ht="15" customHeight="1">
      <c r="F52" s="140"/>
      <c r="G52" s="140"/>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row>
    <row r="53" spans="6:33" s="9" customFormat="1" ht="15" customHeight="1">
      <c r="F53" s="140"/>
      <c r="G53" s="140"/>
      <c r="H53" s="263"/>
      <c r="I53" s="263"/>
      <c r="J53" s="26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row>
    <row r="54" spans="6:33" s="9" customFormat="1" ht="15" customHeight="1">
      <c r="F54" s="140"/>
      <c r="G54" s="140"/>
      <c r="H54" s="263"/>
      <c r="I54" s="263"/>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row>
    <row r="55" spans="6:33" s="9" customFormat="1" ht="15" customHeight="1">
      <c r="F55" s="140"/>
      <c r="G55" s="140"/>
      <c r="H55" s="263"/>
      <c r="I55" s="263"/>
      <c r="J55" s="263"/>
      <c r="K55" s="263"/>
      <c r="L55" s="263"/>
      <c r="M55" s="263"/>
      <c r="N55" s="263"/>
      <c r="O55" s="263"/>
      <c r="P55" s="263"/>
      <c r="Q55" s="263"/>
      <c r="R55" s="263"/>
      <c r="S55" s="263"/>
      <c r="T55" s="263"/>
      <c r="U55" s="263"/>
      <c r="V55" s="263"/>
      <c r="W55" s="263"/>
      <c r="X55" s="263"/>
      <c r="Y55" s="263"/>
      <c r="Z55" s="263"/>
      <c r="AA55" s="263"/>
      <c r="AB55" s="263"/>
      <c r="AC55" s="263"/>
      <c r="AD55" s="263"/>
      <c r="AE55" s="263"/>
      <c r="AF55" s="263"/>
      <c r="AG55" s="263"/>
    </row>
    <row r="56" spans="6:33" s="9" customFormat="1" ht="15" customHeight="1">
      <c r="F56" s="140"/>
      <c r="G56" s="140"/>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63"/>
    </row>
    <row r="57" spans="6:33" s="9" customFormat="1" ht="15" customHeight="1">
      <c r="F57" s="140"/>
      <c r="G57" s="140"/>
      <c r="H57" s="263"/>
      <c r="I57" s="263"/>
      <c r="J57" s="263"/>
      <c r="K57" s="263"/>
      <c r="L57" s="263"/>
      <c r="M57" s="263"/>
      <c r="N57" s="263"/>
      <c r="O57" s="263"/>
      <c r="P57" s="263"/>
      <c r="Q57" s="263"/>
      <c r="R57" s="263"/>
      <c r="S57" s="263"/>
      <c r="T57" s="263"/>
      <c r="U57" s="263"/>
      <c r="V57" s="263"/>
      <c r="W57" s="263"/>
      <c r="X57" s="263"/>
      <c r="Y57" s="263"/>
      <c r="Z57" s="263"/>
      <c r="AA57" s="263"/>
      <c r="AB57" s="263"/>
      <c r="AC57" s="263"/>
      <c r="AD57" s="263"/>
      <c r="AE57" s="263"/>
      <c r="AF57" s="263"/>
      <c r="AG57" s="263"/>
    </row>
    <row r="58" spans="6:33" s="9" customFormat="1" ht="15" customHeight="1">
      <c r="F58" s="140"/>
      <c r="G58" s="140"/>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row>
    <row r="59" spans="6:33" s="9" customFormat="1" ht="15" customHeight="1">
      <c r="F59" s="140"/>
      <c r="G59" s="140"/>
      <c r="H59" s="263"/>
      <c r="I59" s="263"/>
      <c r="J59" s="263"/>
      <c r="K59" s="263"/>
      <c r="L59" s="263"/>
      <c r="M59" s="263"/>
      <c r="N59" s="263"/>
      <c r="O59" s="263"/>
      <c r="P59" s="263"/>
      <c r="Q59" s="263"/>
      <c r="R59" s="263"/>
      <c r="S59" s="263"/>
      <c r="T59" s="263"/>
      <c r="U59" s="263"/>
      <c r="V59" s="263"/>
      <c r="W59" s="263"/>
      <c r="X59" s="263"/>
      <c r="Y59" s="263"/>
      <c r="Z59" s="263"/>
      <c r="AA59" s="263"/>
      <c r="AB59" s="263"/>
      <c r="AC59" s="263"/>
      <c r="AD59" s="263"/>
      <c r="AE59" s="263"/>
      <c r="AF59" s="263"/>
      <c r="AG59" s="263"/>
    </row>
    <row r="60" spans="6:33" s="9" customFormat="1" ht="15" customHeight="1">
      <c r="F60" s="140"/>
      <c r="G60" s="140"/>
      <c r="H60" s="263"/>
      <c r="I60" s="263"/>
      <c r="J60" s="263"/>
      <c r="K60" s="263"/>
      <c r="L60" s="263"/>
      <c r="M60" s="263"/>
      <c r="N60" s="263"/>
      <c r="O60" s="263"/>
      <c r="P60" s="263"/>
      <c r="Q60" s="263"/>
      <c r="R60" s="263"/>
      <c r="S60" s="263"/>
      <c r="T60" s="263"/>
      <c r="U60" s="263"/>
      <c r="V60" s="263"/>
      <c r="W60" s="263"/>
      <c r="X60" s="263"/>
      <c r="Y60" s="263"/>
      <c r="Z60" s="263"/>
      <c r="AA60" s="263"/>
      <c r="AB60" s="263"/>
      <c r="AC60" s="263"/>
      <c r="AD60" s="263"/>
      <c r="AE60" s="263"/>
      <c r="AF60" s="263"/>
      <c r="AG60" s="263"/>
    </row>
    <row r="61" spans="6:33" s="9" customFormat="1" ht="15" customHeight="1">
      <c r="F61" s="140"/>
      <c r="G61" s="140"/>
      <c r="H61" s="263"/>
      <c r="I61" s="263"/>
      <c r="J61" s="263"/>
      <c r="K61" s="263"/>
      <c r="L61" s="263"/>
      <c r="M61" s="263"/>
      <c r="N61" s="263"/>
      <c r="O61" s="263"/>
      <c r="P61" s="263"/>
      <c r="Q61" s="263"/>
      <c r="R61" s="263"/>
      <c r="S61" s="263"/>
      <c r="T61" s="263"/>
      <c r="U61" s="263"/>
      <c r="V61" s="263"/>
      <c r="W61" s="263"/>
      <c r="X61" s="263"/>
      <c r="Y61" s="263"/>
      <c r="Z61" s="263"/>
      <c r="AA61" s="263"/>
      <c r="AB61" s="263"/>
      <c r="AC61" s="263"/>
      <c r="AD61" s="263"/>
      <c r="AE61" s="263"/>
      <c r="AF61" s="263"/>
      <c r="AG61" s="263"/>
    </row>
    <row r="62" spans="6:33" s="9" customFormat="1" ht="15" customHeight="1">
      <c r="F62" s="140"/>
      <c r="G62" s="140"/>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row>
    <row r="63" spans="6:33" s="9" customFormat="1" ht="15" customHeight="1">
      <c r="F63" s="140"/>
      <c r="G63" s="140"/>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row>
    <row r="64" spans="6:33" s="9" customFormat="1" ht="15" customHeight="1">
      <c r="F64" s="140"/>
      <c r="G64" s="140"/>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row>
    <row r="65" spans="6:33" s="9" customFormat="1" ht="15" customHeight="1">
      <c r="F65" s="140"/>
      <c r="G65" s="140"/>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row>
    <row r="66" spans="6:33" s="9" customFormat="1" ht="15" customHeight="1">
      <c r="F66" s="140"/>
      <c r="G66" s="140"/>
      <c r="H66" s="263"/>
      <c r="I66" s="263"/>
      <c r="J66" s="263"/>
      <c r="K66" s="263"/>
      <c r="L66" s="263"/>
      <c r="M66" s="263"/>
      <c r="N66" s="263"/>
      <c r="O66" s="263"/>
      <c r="P66" s="263"/>
      <c r="Q66" s="263"/>
      <c r="R66" s="263"/>
      <c r="S66" s="263"/>
      <c r="T66" s="263"/>
      <c r="U66" s="263"/>
      <c r="V66" s="263"/>
      <c r="W66" s="263"/>
      <c r="X66" s="263"/>
      <c r="Y66" s="263"/>
      <c r="Z66" s="263"/>
      <c r="AA66" s="263"/>
      <c r="AB66" s="263"/>
      <c r="AC66" s="263"/>
      <c r="AD66" s="263"/>
      <c r="AE66" s="263"/>
      <c r="AF66" s="263"/>
      <c r="AG66" s="263"/>
    </row>
    <row r="67" spans="6:33" s="9" customFormat="1" ht="15" customHeight="1">
      <c r="F67" s="140"/>
      <c r="G67" s="140"/>
      <c r="H67" s="263"/>
      <c r="I67" s="263"/>
      <c r="J67" s="263"/>
      <c r="K67" s="263"/>
      <c r="L67" s="263"/>
      <c r="M67" s="263"/>
      <c r="N67" s="263"/>
      <c r="O67" s="263"/>
      <c r="P67" s="263"/>
      <c r="Q67" s="263"/>
      <c r="R67" s="263"/>
      <c r="S67" s="263"/>
      <c r="T67" s="263"/>
      <c r="U67" s="263"/>
      <c r="V67" s="263"/>
      <c r="W67" s="263"/>
      <c r="X67" s="263"/>
      <c r="Y67" s="263"/>
      <c r="Z67" s="263"/>
      <c r="AA67" s="263"/>
      <c r="AB67" s="263"/>
      <c r="AC67" s="263"/>
      <c r="AD67" s="263"/>
      <c r="AE67" s="263"/>
      <c r="AF67" s="263"/>
      <c r="AG67" s="263"/>
    </row>
    <row r="68" spans="6:33" s="9" customFormat="1" ht="15" customHeight="1">
      <c r="F68" s="140"/>
      <c r="G68" s="140"/>
      <c r="H68" s="263"/>
      <c r="I68" s="263"/>
      <c r="J68" s="263"/>
      <c r="K68" s="263"/>
      <c r="L68" s="263"/>
      <c r="M68" s="263"/>
      <c r="N68" s="263"/>
      <c r="O68" s="263"/>
      <c r="P68" s="263"/>
      <c r="Q68" s="263"/>
      <c r="R68" s="263"/>
      <c r="S68" s="263"/>
      <c r="T68" s="263"/>
      <c r="U68" s="263"/>
      <c r="V68" s="263"/>
      <c r="W68" s="263"/>
      <c r="X68" s="263"/>
      <c r="Y68" s="263"/>
      <c r="Z68" s="263"/>
      <c r="AA68" s="263"/>
      <c r="AB68" s="263"/>
      <c r="AC68" s="263"/>
      <c r="AD68" s="263"/>
      <c r="AE68" s="263"/>
      <c r="AF68" s="263"/>
      <c r="AG68" s="263"/>
    </row>
    <row r="69" spans="6:33" s="9" customFormat="1" ht="15" customHeight="1">
      <c r="F69" s="140"/>
      <c r="G69" s="140"/>
      <c r="H69" s="263"/>
      <c r="I69" s="263"/>
      <c r="J69" s="263"/>
      <c r="K69" s="263"/>
      <c r="L69" s="263"/>
      <c r="M69" s="263"/>
      <c r="N69" s="263"/>
      <c r="O69" s="263"/>
      <c r="P69" s="263"/>
      <c r="Q69" s="263"/>
      <c r="R69" s="263"/>
      <c r="S69" s="263"/>
      <c r="T69" s="263"/>
      <c r="U69" s="263"/>
      <c r="V69" s="263"/>
      <c r="W69" s="263"/>
      <c r="X69" s="263"/>
      <c r="Y69" s="263"/>
      <c r="Z69" s="263"/>
      <c r="AA69" s="263"/>
      <c r="AB69" s="263"/>
      <c r="AC69" s="263"/>
      <c r="AD69" s="263"/>
      <c r="AE69" s="263"/>
      <c r="AF69" s="263"/>
      <c r="AG69" s="263"/>
    </row>
    <row r="70" spans="6:33" s="9" customFormat="1" ht="15" customHeight="1">
      <c r="F70" s="140"/>
      <c r="G70" s="140"/>
      <c r="H70" s="263"/>
      <c r="I70" s="263"/>
      <c r="J70" s="263"/>
      <c r="K70" s="263"/>
      <c r="L70" s="263"/>
      <c r="M70" s="263"/>
      <c r="N70" s="263"/>
      <c r="O70" s="263"/>
      <c r="P70" s="263"/>
      <c r="Q70" s="263"/>
      <c r="R70" s="263"/>
      <c r="S70" s="263"/>
      <c r="T70" s="263"/>
      <c r="U70" s="263"/>
      <c r="V70" s="263"/>
      <c r="W70" s="263"/>
      <c r="X70" s="263"/>
      <c r="Y70" s="263"/>
      <c r="Z70" s="263"/>
      <c r="AA70" s="263"/>
      <c r="AB70" s="263"/>
      <c r="AC70" s="263"/>
      <c r="AD70" s="263"/>
      <c r="AE70" s="263"/>
      <c r="AF70" s="263"/>
      <c r="AG70" s="263"/>
    </row>
    <row r="71" spans="6:33" s="9" customFormat="1" ht="15" customHeight="1">
      <c r="F71" s="140"/>
      <c r="G71" s="140"/>
      <c r="H71" s="263"/>
      <c r="I71" s="263"/>
      <c r="J71" s="263"/>
      <c r="K71" s="263"/>
      <c r="L71" s="263"/>
      <c r="M71" s="263"/>
      <c r="N71" s="263"/>
      <c r="O71" s="263"/>
      <c r="P71" s="263"/>
      <c r="Q71" s="263"/>
      <c r="R71" s="263"/>
      <c r="S71" s="263"/>
      <c r="T71" s="263"/>
      <c r="U71" s="263"/>
      <c r="V71" s="263"/>
      <c r="W71" s="263"/>
      <c r="X71" s="263"/>
      <c r="Y71" s="263"/>
      <c r="Z71" s="263"/>
      <c r="AA71" s="263"/>
      <c r="AB71" s="263"/>
      <c r="AC71" s="263"/>
      <c r="AD71" s="263"/>
      <c r="AE71" s="263"/>
      <c r="AF71" s="263"/>
      <c r="AG71" s="263"/>
    </row>
    <row r="72" spans="6:33" s="9" customFormat="1" ht="15" customHeight="1">
      <c r="F72" s="140"/>
      <c r="G72" s="140"/>
      <c r="H72" s="263"/>
      <c r="I72" s="263"/>
      <c r="J72" s="263"/>
      <c r="K72" s="263"/>
      <c r="L72" s="263"/>
      <c r="M72" s="263"/>
      <c r="N72" s="263"/>
      <c r="O72" s="263"/>
      <c r="P72" s="263"/>
      <c r="Q72" s="263"/>
      <c r="R72" s="263"/>
      <c r="S72" s="263"/>
      <c r="T72" s="263"/>
      <c r="U72" s="263"/>
      <c r="V72" s="263"/>
      <c r="W72" s="263"/>
      <c r="X72" s="263"/>
      <c r="Y72" s="263"/>
      <c r="Z72" s="263"/>
      <c r="AA72" s="263"/>
      <c r="AB72" s="263"/>
      <c r="AC72" s="263"/>
      <c r="AD72" s="263"/>
      <c r="AE72" s="263"/>
      <c r="AF72" s="263"/>
      <c r="AG72" s="263"/>
    </row>
    <row r="73" spans="6:33" s="9" customFormat="1" ht="15" customHeight="1">
      <c r="F73" s="140"/>
      <c r="G73" s="140"/>
      <c r="H73" s="263"/>
      <c r="I73" s="263"/>
      <c r="J73" s="263"/>
      <c r="K73" s="263"/>
      <c r="L73" s="263"/>
      <c r="M73" s="263"/>
      <c r="N73" s="263"/>
      <c r="O73" s="263"/>
      <c r="P73" s="263"/>
      <c r="Q73" s="263"/>
      <c r="R73" s="263"/>
      <c r="S73" s="263"/>
      <c r="T73" s="263"/>
      <c r="U73" s="263"/>
      <c r="V73" s="263"/>
      <c r="W73" s="263"/>
      <c r="X73" s="263"/>
      <c r="Y73" s="263"/>
      <c r="Z73" s="263"/>
      <c r="AA73" s="263"/>
      <c r="AB73" s="263"/>
      <c r="AC73" s="263"/>
      <c r="AD73" s="263"/>
      <c r="AE73" s="263"/>
      <c r="AF73" s="263"/>
      <c r="AG73" s="263"/>
    </row>
    <row r="74" spans="6:33" s="9" customFormat="1" ht="15" customHeight="1">
      <c r="F74" s="140"/>
      <c r="G74" s="140"/>
      <c r="H74" s="263"/>
      <c r="I74" s="263"/>
      <c r="J74" s="263"/>
      <c r="K74" s="263"/>
      <c r="L74" s="263"/>
      <c r="M74" s="263"/>
      <c r="N74" s="263"/>
      <c r="O74" s="263"/>
      <c r="P74" s="263"/>
      <c r="Q74" s="263"/>
      <c r="R74" s="263"/>
      <c r="S74" s="263"/>
      <c r="T74" s="263"/>
      <c r="U74" s="263"/>
      <c r="V74" s="263"/>
      <c r="W74" s="263"/>
      <c r="X74" s="263"/>
      <c r="Y74" s="263"/>
      <c r="Z74" s="263"/>
      <c r="AA74" s="263"/>
      <c r="AB74" s="263"/>
      <c r="AC74" s="263"/>
      <c r="AD74" s="263"/>
      <c r="AE74" s="263"/>
      <c r="AF74" s="263"/>
      <c r="AG74" s="263"/>
    </row>
    <row r="75" spans="6:33" s="9" customFormat="1" ht="15" customHeight="1">
      <c r="F75" s="140"/>
      <c r="G75" s="140"/>
      <c r="H75" s="263"/>
      <c r="I75" s="263"/>
      <c r="J75" s="263"/>
      <c r="K75" s="263"/>
      <c r="L75" s="263"/>
      <c r="M75" s="263"/>
      <c r="N75" s="263"/>
      <c r="O75" s="263"/>
      <c r="P75" s="263"/>
      <c r="Q75" s="263"/>
      <c r="R75" s="263"/>
      <c r="S75" s="263"/>
      <c r="T75" s="263"/>
      <c r="U75" s="263"/>
      <c r="V75" s="263"/>
      <c r="W75" s="263"/>
      <c r="X75" s="263"/>
      <c r="Y75" s="263"/>
      <c r="Z75" s="263"/>
      <c r="AA75" s="263"/>
      <c r="AB75" s="263"/>
      <c r="AC75" s="263"/>
      <c r="AD75" s="263"/>
      <c r="AE75" s="263"/>
      <c r="AF75" s="263"/>
      <c r="AG75" s="263"/>
    </row>
    <row r="76" spans="6:33" s="9" customFormat="1" ht="15" customHeight="1">
      <c r="F76" s="140"/>
      <c r="G76" s="140"/>
      <c r="H76" s="263"/>
      <c r="I76" s="263"/>
      <c r="J76" s="263"/>
      <c r="K76" s="263"/>
      <c r="L76" s="263"/>
      <c r="M76" s="263"/>
      <c r="N76" s="263"/>
      <c r="O76" s="263"/>
      <c r="P76" s="263"/>
      <c r="Q76" s="263"/>
      <c r="R76" s="263"/>
      <c r="S76" s="263"/>
      <c r="T76" s="263"/>
      <c r="U76" s="263"/>
      <c r="V76" s="263"/>
      <c r="W76" s="263"/>
      <c r="X76" s="263"/>
      <c r="Y76" s="263"/>
      <c r="Z76" s="263"/>
      <c r="AA76" s="263"/>
      <c r="AB76" s="263"/>
      <c r="AC76" s="263"/>
      <c r="AD76" s="263"/>
      <c r="AE76" s="263"/>
      <c r="AF76" s="263"/>
      <c r="AG76" s="263"/>
    </row>
    <row r="77" spans="6:33" s="9" customFormat="1" ht="15" customHeight="1">
      <c r="F77" s="140"/>
      <c r="G77" s="140"/>
      <c r="H77" s="263"/>
      <c r="I77" s="263"/>
      <c r="J77" s="263"/>
      <c r="K77" s="263"/>
      <c r="L77" s="263"/>
      <c r="M77" s="263"/>
      <c r="N77" s="263"/>
      <c r="O77" s="263"/>
      <c r="P77" s="263"/>
      <c r="Q77" s="263"/>
      <c r="R77" s="263"/>
      <c r="S77" s="263"/>
      <c r="T77" s="263"/>
      <c r="U77" s="263"/>
      <c r="V77" s="263"/>
      <c r="W77" s="263"/>
      <c r="X77" s="263"/>
      <c r="Y77" s="263"/>
      <c r="Z77" s="263"/>
      <c r="AA77" s="263"/>
      <c r="AB77" s="263"/>
      <c r="AC77" s="263"/>
      <c r="AD77" s="263"/>
      <c r="AE77" s="263"/>
      <c r="AF77" s="263"/>
      <c r="AG77" s="263"/>
    </row>
    <row r="78" spans="6:33" s="9" customFormat="1" ht="15" customHeight="1">
      <c r="F78" s="140"/>
      <c r="G78" s="140"/>
      <c r="H78" s="263"/>
      <c r="I78" s="263"/>
      <c r="J78" s="263"/>
      <c r="K78" s="263"/>
      <c r="L78" s="263"/>
      <c r="M78" s="263"/>
      <c r="N78" s="263"/>
      <c r="O78" s="263"/>
      <c r="P78" s="263"/>
      <c r="Q78" s="263"/>
      <c r="R78" s="263"/>
      <c r="S78" s="263"/>
      <c r="T78" s="263"/>
      <c r="U78" s="263"/>
      <c r="V78" s="263"/>
      <c r="W78" s="263"/>
      <c r="X78" s="263"/>
      <c r="Y78" s="263"/>
      <c r="Z78" s="263"/>
      <c r="AA78" s="263"/>
      <c r="AB78" s="263"/>
      <c r="AC78" s="263"/>
      <c r="AD78" s="263"/>
      <c r="AE78" s="263"/>
      <c r="AF78" s="263"/>
      <c r="AG78" s="263"/>
    </row>
    <row r="79" spans="6:33" s="9" customFormat="1" ht="15" customHeight="1">
      <c r="F79" s="140"/>
      <c r="G79" s="140"/>
      <c r="H79" s="263"/>
      <c r="I79" s="263"/>
      <c r="J79" s="263"/>
      <c r="K79" s="263"/>
      <c r="L79" s="263"/>
      <c r="M79" s="263"/>
      <c r="N79" s="263"/>
      <c r="O79" s="263"/>
      <c r="P79" s="263"/>
      <c r="Q79" s="263"/>
      <c r="R79" s="263"/>
      <c r="S79" s="263"/>
      <c r="T79" s="263"/>
      <c r="U79" s="263"/>
      <c r="V79" s="263"/>
      <c r="W79" s="263"/>
      <c r="X79" s="263"/>
      <c r="Y79" s="263"/>
      <c r="Z79" s="263"/>
      <c r="AA79" s="263"/>
      <c r="AB79" s="263"/>
      <c r="AC79" s="263"/>
      <c r="AD79" s="263"/>
      <c r="AE79" s="263"/>
      <c r="AF79" s="263"/>
      <c r="AG79" s="263"/>
    </row>
  </sheetData>
  <sheetProtection/>
  <printOptions horizontalCentered="1"/>
  <pageMargins left="0.25" right="0.25" top="0.5" bottom="0.5" header="0.25" footer="0.25"/>
  <pageSetup horizontalDpi="600" verticalDpi="600" orientation="landscape" scale="80" r:id="rId1"/>
  <headerFooter alignWithMargins="0">
    <oddFooter>&amp;C&amp;"Century Schoolbook,Regular"Page 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Akleema Abrams</dc:creator>
  <cp:keywords/>
  <dc:description/>
  <cp:lastModifiedBy>Akleema Abrams</cp:lastModifiedBy>
  <dcterms:created xsi:type="dcterms:W3CDTF">2021-05-13T22:05:01Z</dcterms:created>
  <dcterms:modified xsi:type="dcterms:W3CDTF">2021-05-13T22:08:20Z</dcterms:modified>
  <cp:category/>
  <cp:version/>
  <cp:contentType/>
  <cp:contentStatus/>
</cp:coreProperties>
</file>